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.xml" Id="Rbdf40c12a68a4e6a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5"/>
  </bookViews>
  <sheets>
    <sheet name="All Stills" sheetId="1" r:id="rId1"/>
    <sheet name="Reefiness Criteria" sheetId="2" r:id="rId2"/>
    <sheet name="Fraserburgh" sheetId="3" r:id="rId3"/>
    <sheet name="Rattray Head" sheetId="4" r:id="rId4"/>
    <sheet name="NorthConnect" sheetId="5" r:id="rId5"/>
    <sheet name="Southern Trench" sheetId="6" r:id="rId6"/>
  </sheets>
  <calcPr calcId="152511"/>
</workbook>
</file>

<file path=xl/calcChain.xml><?xml version="1.0" encoding="utf-8"?>
<calcChain xmlns="http://schemas.openxmlformats.org/spreadsheetml/2006/main">
  <c r="C16" i="1" l="1"/>
  <c r="N71" i="6"/>
  <c r="N70" i="6"/>
  <c r="N69" i="6"/>
  <c r="I69" i="6"/>
  <c r="J69" i="6"/>
  <c r="H69" i="6"/>
  <c r="G69" i="6"/>
  <c r="C69" i="6"/>
  <c r="N54" i="6"/>
  <c r="N53" i="6"/>
  <c r="N52" i="6"/>
  <c r="I52" i="6"/>
  <c r="J52" i="6"/>
  <c r="H52" i="6"/>
  <c r="C52" i="6"/>
  <c r="G52" i="6"/>
  <c r="N39" i="6"/>
  <c r="N38" i="6"/>
  <c r="N37" i="6"/>
  <c r="I37" i="6"/>
  <c r="J37" i="6"/>
  <c r="H37" i="6"/>
  <c r="G40" i="6"/>
  <c r="G39" i="6"/>
  <c r="G38" i="6"/>
  <c r="G37" i="6"/>
  <c r="C37" i="6"/>
  <c r="N19" i="6"/>
  <c r="N18" i="6"/>
  <c r="N17" i="6"/>
  <c r="I17" i="6"/>
  <c r="J17" i="6"/>
  <c r="H17" i="6"/>
  <c r="G20" i="6"/>
  <c r="G19" i="6"/>
  <c r="G18" i="6"/>
  <c r="G17" i="6"/>
  <c r="C17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42" i="6"/>
  <c r="M43" i="6"/>
  <c r="M44" i="6"/>
  <c r="M45" i="6"/>
  <c r="M46" i="6"/>
  <c r="M47" i="6"/>
  <c r="M48" i="6"/>
  <c r="M49" i="6"/>
  <c r="M50" i="6"/>
  <c r="M51" i="6"/>
  <c r="M57" i="6"/>
  <c r="M58" i="6"/>
  <c r="M59" i="6"/>
  <c r="M60" i="6"/>
  <c r="M61" i="6"/>
  <c r="M62" i="6"/>
  <c r="M63" i="6"/>
  <c r="M64" i="6"/>
  <c r="M65" i="6"/>
  <c r="M66" i="6"/>
  <c r="M67" i="6"/>
  <c r="M68" i="6"/>
  <c r="M3" i="6"/>
  <c r="N59" i="5"/>
  <c r="N58" i="5"/>
  <c r="G58" i="5"/>
  <c r="N57" i="5"/>
  <c r="I57" i="5"/>
  <c r="J57" i="5"/>
  <c r="H57" i="5"/>
  <c r="G57" i="5"/>
  <c r="N50" i="5"/>
  <c r="N49" i="5"/>
  <c r="N48" i="5"/>
  <c r="I48" i="5"/>
  <c r="J48" i="5"/>
  <c r="H48" i="5"/>
  <c r="G51" i="5"/>
  <c r="G50" i="5"/>
  <c r="G49" i="5"/>
  <c r="G48" i="5"/>
  <c r="N39" i="5"/>
  <c r="G39" i="5"/>
  <c r="C57" i="5"/>
  <c r="C48" i="5"/>
  <c r="C39" i="5"/>
  <c r="J39" i="5"/>
  <c r="I39" i="5"/>
  <c r="H39" i="5"/>
  <c r="G33" i="5"/>
  <c r="N32" i="5"/>
  <c r="G32" i="5"/>
  <c r="N31" i="5"/>
  <c r="G31" i="5"/>
  <c r="N30" i="5"/>
  <c r="J30" i="5"/>
  <c r="I30" i="5"/>
  <c r="H30" i="5"/>
  <c r="G30" i="5"/>
  <c r="C30" i="5"/>
  <c r="G17" i="5"/>
  <c r="N16" i="5"/>
  <c r="G16" i="5"/>
  <c r="N15" i="5"/>
  <c r="G15" i="5"/>
  <c r="N14" i="5"/>
  <c r="J14" i="5"/>
  <c r="I14" i="5"/>
  <c r="H14" i="5"/>
  <c r="G14" i="5"/>
  <c r="C14" i="5"/>
  <c r="M4" i="5"/>
  <c r="M5" i="5"/>
  <c r="M6" i="5"/>
  <c r="M7" i="5"/>
  <c r="M8" i="5"/>
  <c r="M9" i="5"/>
  <c r="M10" i="5"/>
  <c r="M11" i="5"/>
  <c r="M12" i="5"/>
  <c r="M13" i="5"/>
  <c r="M19" i="5"/>
  <c r="M20" i="5"/>
  <c r="M21" i="5"/>
  <c r="M22" i="5"/>
  <c r="M23" i="5"/>
  <c r="M24" i="5"/>
  <c r="M25" i="5"/>
  <c r="M26" i="5"/>
  <c r="M27" i="5"/>
  <c r="M28" i="5"/>
  <c r="M29" i="5"/>
  <c r="M35" i="5"/>
  <c r="M36" i="5"/>
  <c r="M37" i="5"/>
  <c r="M38" i="5"/>
  <c r="M44" i="5"/>
  <c r="M45" i="5"/>
  <c r="M46" i="5"/>
  <c r="M47" i="5"/>
  <c r="M53" i="5"/>
  <c r="M54" i="5"/>
  <c r="M55" i="5"/>
  <c r="M56" i="5"/>
  <c r="M3" i="5"/>
  <c r="N64" i="4"/>
  <c r="N63" i="4"/>
  <c r="N62" i="4"/>
  <c r="I62" i="4"/>
  <c r="J62" i="4"/>
  <c r="H62" i="4"/>
  <c r="G65" i="4"/>
  <c r="G64" i="4"/>
  <c r="G63" i="4"/>
  <c r="G62" i="4"/>
  <c r="C62" i="4"/>
  <c r="N49" i="4"/>
  <c r="N48" i="4"/>
  <c r="N47" i="4"/>
  <c r="I47" i="4"/>
  <c r="J47" i="4"/>
  <c r="H47" i="4"/>
  <c r="G50" i="4"/>
  <c r="G49" i="4"/>
  <c r="G48" i="4"/>
  <c r="G47" i="4"/>
  <c r="C47" i="4"/>
  <c r="N35" i="4"/>
  <c r="N34" i="4"/>
  <c r="N33" i="4"/>
  <c r="I33" i="4"/>
  <c r="J33" i="4"/>
  <c r="H33" i="4"/>
  <c r="G36" i="4"/>
  <c r="G35" i="4"/>
  <c r="G34" i="4"/>
  <c r="G33" i="4"/>
  <c r="C33" i="4"/>
  <c r="N16" i="4"/>
  <c r="N15" i="4"/>
  <c r="N14" i="4"/>
  <c r="I14" i="4"/>
  <c r="J14" i="4"/>
  <c r="H14" i="4"/>
  <c r="G17" i="4"/>
  <c r="G16" i="4"/>
  <c r="G15" i="4"/>
  <c r="G14" i="4"/>
  <c r="C14" i="4"/>
  <c r="M4" i="4"/>
  <c r="M5" i="4"/>
  <c r="M6" i="4"/>
  <c r="M7" i="4"/>
  <c r="M8" i="4"/>
  <c r="M9" i="4"/>
  <c r="M10" i="4"/>
  <c r="M11" i="4"/>
  <c r="M12" i="4"/>
  <c r="M13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8" i="4"/>
  <c r="M39" i="4"/>
  <c r="M40" i="4"/>
  <c r="M41" i="4"/>
  <c r="M42" i="4"/>
  <c r="M43" i="4"/>
  <c r="M44" i="4"/>
  <c r="M45" i="4"/>
  <c r="M46" i="4"/>
  <c r="M52" i="4"/>
  <c r="M53" i="4"/>
  <c r="M54" i="4"/>
  <c r="M55" i="4"/>
  <c r="M56" i="4"/>
  <c r="M57" i="4"/>
  <c r="M58" i="4"/>
  <c r="M59" i="4"/>
  <c r="M60" i="4"/>
  <c r="M61" i="4"/>
  <c r="M3" i="4"/>
  <c r="C45" i="3"/>
  <c r="N64" i="3"/>
  <c r="G64" i="3"/>
  <c r="J64" i="3"/>
  <c r="I64" i="3"/>
  <c r="H64" i="3"/>
  <c r="C64" i="3"/>
  <c r="N47" i="3"/>
  <c r="N46" i="3"/>
  <c r="N45" i="3"/>
  <c r="G48" i="3"/>
  <c r="G47" i="3"/>
  <c r="G46" i="3"/>
  <c r="G45" i="3"/>
  <c r="I45" i="3"/>
  <c r="J45" i="3"/>
  <c r="H45" i="3"/>
  <c r="N13" i="3"/>
  <c r="I13" i="3"/>
  <c r="J13" i="3"/>
  <c r="H13" i="3"/>
  <c r="G13" i="3"/>
  <c r="C13" i="3"/>
  <c r="N33" i="3"/>
  <c r="N32" i="3"/>
  <c r="N31" i="3"/>
  <c r="I31" i="3"/>
  <c r="J31" i="3"/>
  <c r="H31" i="3"/>
  <c r="G34" i="3"/>
  <c r="G33" i="3"/>
  <c r="G32" i="3"/>
  <c r="G31" i="3"/>
  <c r="C31" i="3"/>
  <c r="M19" i="3"/>
  <c r="M20" i="3"/>
  <c r="M21" i="3"/>
  <c r="M22" i="3"/>
  <c r="M23" i="3"/>
  <c r="M24" i="3"/>
  <c r="M25" i="3"/>
  <c r="M26" i="3"/>
  <c r="M27" i="3"/>
  <c r="M28" i="3"/>
  <c r="M29" i="3"/>
  <c r="M30" i="3"/>
  <c r="M36" i="3"/>
  <c r="M37" i="3"/>
  <c r="M38" i="3"/>
  <c r="M39" i="3"/>
  <c r="M40" i="3"/>
  <c r="M41" i="3"/>
  <c r="M42" i="3"/>
  <c r="M43" i="3"/>
  <c r="M44" i="3"/>
  <c r="M3" i="3"/>
  <c r="M4" i="3"/>
  <c r="M5" i="3"/>
  <c r="M6" i="3"/>
  <c r="M7" i="3"/>
  <c r="M8" i="3"/>
  <c r="M9" i="3"/>
  <c r="M10" i="3"/>
  <c r="M11" i="3"/>
  <c r="M12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50" i="3"/>
  <c r="M18" i="3"/>
  <c r="G59" i="5" l="1"/>
  <c r="G60" i="5"/>
</calcChain>
</file>

<file path=xl/sharedStrings.xml><?xml version="1.0" encoding="utf-8"?>
<sst xmlns="http://schemas.openxmlformats.org/spreadsheetml/2006/main" count="1589" uniqueCount="277">
  <si>
    <t>Site</t>
  </si>
  <si>
    <t xml:space="preserve">Presence </t>
  </si>
  <si>
    <t>% Cover</t>
  </si>
  <si>
    <t>Elevation</t>
  </si>
  <si>
    <t>OSPAR Reefiness</t>
  </si>
  <si>
    <t>Not a Reef</t>
  </si>
  <si>
    <t>Low</t>
  </si>
  <si>
    <t>Medium</t>
  </si>
  <si>
    <t>High</t>
  </si>
  <si>
    <t>Reef</t>
  </si>
  <si>
    <t>36 (1)</t>
  </si>
  <si>
    <t>36 (2)</t>
  </si>
  <si>
    <t>43 (1)</t>
  </si>
  <si>
    <t>5 to 10</t>
  </si>
  <si>
    <t>&gt;10</t>
  </si>
  <si>
    <t>T04</t>
  </si>
  <si>
    <t>T05</t>
  </si>
  <si>
    <t>STTR01</t>
  </si>
  <si>
    <t>STTR04</t>
  </si>
  <si>
    <t>STTR06</t>
  </si>
  <si>
    <t>STTR10</t>
  </si>
  <si>
    <t>2 to 5</t>
  </si>
  <si>
    <t xml:space="preserve">OSPAR  </t>
  </si>
  <si>
    <t>Hendrick</t>
  </si>
  <si>
    <t>Station</t>
  </si>
  <si>
    <t>Reef Structure Matrix</t>
  </si>
  <si>
    <t>Elevation (cm)</t>
  </si>
  <si>
    <t>&lt;2</t>
  </si>
  <si>
    <t>Not  a Reef</t>
  </si>
  <si>
    <t>&lt;10%</t>
  </si>
  <si>
    <t>10-20%</t>
  </si>
  <si>
    <t>20-30%</t>
  </si>
  <si>
    <t>&gt;30%</t>
  </si>
  <si>
    <t>OSPAR Reef Definition</t>
  </si>
  <si>
    <t>&gt;30% cover on mixed sediments</t>
  </si>
  <si>
    <t xml:space="preserve">&gt;50% cover on rock </t>
  </si>
  <si>
    <t xml:space="preserve">Hendrick (modified) </t>
  </si>
  <si>
    <t xml:space="preserve">Avg Hendrick Score </t>
  </si>
  <si>
    <t>Low (0)</t>
  </si>
  <si>
    <t>Medium (50)</t>
  </si>
  <si>
    <t>High (100)</t>
  </si>
  <si>
    <t xml:space="preserve">Low </t>
  </si>
  <si>
    <t xml:space="preserve">Medium </t>
  </si>
  <si>
    <t xml:space="preserve">High </t>
  </si>
  <si>
    <t>0-25</t>
  </si>
  <si>
    <t>26-75</t>
  </si>
  <si>
    <r>
      <rPr>
        <sz val="10"/>
        <color theme="1"/>
        <rFont val="Calibri"/>
        <family val="2"/>
      </rPr>
      <t>≥</t>
    </r>
    <r>
      <rPr>
        <sz val="10"/>
        <color theme="1"/>
        <rFont val="Arial Narrow"/>
        <family val="2"/>
      </rPr>
      <t>76</t>
    </r>
  </si>
  <si>
    <t xml:space="preserve">Consolidation </t>
  </si>
  <si>
    <t xml:space="preserve">% Cover </t>
  </si>
  <si>
    <t>0-37.5</t>
  </si>
  <si>
    <t>37.6-52.5</t>
  </si>
  <si>
    <t>≥52.6</t>
  </si>
  <si>
    <t>Area</t>
  </si>
  <si>
    <t>Total area</t>
  </si>
  <si>
    <t>Core area</t>
  </si>
  <si>
    <t>Peripheral area</t>
  </si>
  <si>
    <t>Biotope</t>
  </si>
  <si>
    <t>Other biotopes</t>
  </si>
  <si>
    <t>CR.MCR.Csab.Sspi</t>
  </si>
  <si>
    <t>SS.SBR.PoR.SspiMx</t>
  </si>
  <si>
    <t>Image number</t>
  </si>
  <si>
    <t>36(1)</t>
  </si>
  <si>
    <t>A048</t>
  </si>
  <si>
    <t>A049</t>
  </si>
  <si>
    <t>A050</t>
  </si>
  <si>
    <t>A051</t>
  </si>
  <si>
    <t>A052</t>
  </si>
  <si>
    <t>A053</t>
  </si>
  <si>
    <t>A054</t>
  </si>
  <si>
    <t>A055</t>
  </si>
  <si>
    <t>A056</t>
  </si>
  <si>
    <t>A057</t>
  </si>
  <si>
    <t>A058</t>
  </si>
  <si>
    <t>A059</t>
  </si>
  <si>
    <t>A060</t>
  </si>
  <si>
    <t>36(2)</t>
  </si>
  <si>
    <t>C055</t>
  </si>
  <si>
    <t>C056</t>
  </si>
  <si>
    <t>C057</t>
  </si>
  <si>
    <t>C058</t>
  </si>
  <si>
    <t>C059</t>
  </si>
  <si>
    <t>C060</t>
  </si>
  <si>
    <t>C061</t>
  </si>
  <si>
    <t>C062</t>
  </si>
  <si>
    <t>C063</t>
  </si>
  <si>
    <t>A078</t>
  </si>
  <si>
    <t>A079</t>
  </si>
  <si>
    <t>A080</t>
  </si>
  <si>
    <t>A081</t>
  </si>
  <si>
    <t>A082</t>
  </si>
  <si>
    <t>A083</t>
  </si>
  <si>
    <t>A084</t>
  </si>
  <si>
    <t>A085</t>
  </si>
  <si>
    <t>A086</t>
  </si>
  <si>
    <t>A087</t>
  </si>
  <si>
    <t>A033</t>
  </si>
  <si>
    <t>A034</t>
  </si>
  <si>
    <t>A035</t>
  </si>
  <si>
    <t>A036</t>
  </si>
  <si>
    <t>A037</t>
  </si>
  <si>
    <t>A038</t>
  </si>
  <si>
    <t>A039</t>
  </si>
  <si>
    <t>A040</t>
  </si>
  <si>
    <t>A041</t>
  </si>
  <si>
    <t>A042</t>
  </si>
  <si>
    <t>A043</t>
  </si>
  <si>
    <t>A044</t>
  </si>
  <si>
    <t>A045</t>
  </si>
  <si>
    <t>A046</t>
  </si>
  <si>
    <t>&lt; 2</t>
  </si>
  <si>
    <t xml:space="preserve">&lt;2 </t>
  </si>
  <si>
    <t>Max Elevation (cm)</t>
  </si>
  <si>
    <t>Pres / Abs</t>
  </si>
  <si>
    <t>Gubbay Reefiness</t>
  </si>
  <si>
    <t>Mixed (30%)</t>
  </si>
  <si>
    <t>Rock (50%)</t>
  </si>
  <si>
    <t>Average Height</t>
  </si>
  <si>
    <t>Avg</t>
  </si>
  <si>
    <t>No</t>
  </si>
  <si>
    <t>Yes</t>
  </si>
  <si>
    <t>Boulders/ bedrock</t>
  </si>
  <si>
    <t>Mobile sand on gravel/ cobbles/ boulders</t>
  </si>
  <si>
    <t>Mobile sand on (unseen) cobbles/ boulders/ bedrock</t>
  </si>
  <si>
    <t>Mobile sand on gravel/ cobbles/ boulders/ bedrock</t>
  </si>
  <si>
    <t>Mobile sand on Sabellaria reef, potentially with boulders underneath</t>
  </si>
  <si>
    <t>Boulders with mobile sand</t>
  </si>
  <si>
    <t>Boulders/ bedrock with mobile sand</t>
  </si>
  <si>
    <t>Mobile sand on (unseen) cobbles/ boulders</t>
  </si>
  <si>
    <t>Mobile sand, possible Sabellaria reef, otherwise unknown</t>
  </si>
  <si>
    <t>Mobile sand on Sabellaria reef, potentially with Boulders/ bedrock underneath</t>
  </si>
  <si>
    <t xml:space="preserve">Gravel with  some shells and cobbles </t>
  </si>
  <si>
    <t>Bedrock/ boulders with some shelly gravel</t>
  </si>
  <si>
    <t>Bedrock/ boulders with some gravel</t>
  </si>
  <si>
    <t>Gravel with some bedrock/ boulders</t>
  </si>
  <si>
    <t>Sandy gravel with some bedrock/ boulders</t>
  </si>
  <si>
    <t>Gravel with some bedrock /boulders</t>
  </si>
  <si>
    <t>Sandy gravel with some bedrock /boulders</t>
  </si>
  <si>
    <t>Gravel with some bedrock/boulders</t>
  </si>
  <si>
    <t>Bedrock /boulders with some gravel</t>
  </si>
  <si>
    <t>Sediment</t>
  </si>
  <si>
    <t>Max height (cm)</t>
  </si>
  <si>
    <t>0-17.5</t>
  </si>
  <si>
    <t>17.5-25</t>
  </si>
  <si>
    <r>
      <rPr>
        <sz val="10"/>
        <color theme="1"/>
        <rFont val="Calibri"/>
        <family val="2"/>
      </rPr>
      <t>≥</t>
    </r>
    <r>
      <rPr>
        <sz val="10"/>
        <color theme="1"/>
        <rFont val="Arial Narrow"/>
        <family val="2"/>
      </rPr>
      <t>25</t>
    </r>
  </si>
  <si>
    <t>Presence</t>
  </si>
  <si>
    <t>Hendrick (% Images)</t>
  </si>
  <si>
    <t>B_387</t>
  </si>
  <si>
    <t>B_389</t>
  </si>
  <si>
    <t>B_391</t>
  </si>
  <si>
    <t>B_393</t>
  </si>
  <si>
    <t>B_395</t>
  </si>
  <si>
    <t>B_397</t>
  </si>
  <si>
    <t>B_399</t>
  </si>
  <si>
    <t>B_401</t>
  </si>
  <si>
    <t>B_403</t>
  </si>
  <si>
    <t>B_405</t>
  </si>
  <si>
    <t>B_407</t>
  </si>
  <si>
    <t>A_184</t>
  </si>
  <si>
    <t>A_185</t>
  </si>
  <si>
    <t>A_186</t>
  </si>
  <si>
    <t>A_187</t>
  </si>
  <si>
    <t>A_188</t>
  </si>
  <si>
    <t>A_189</t>
  </si>
  <si>
    <t>A_190</t>
  </si>
  <si>
    <t>A_191</t>
  </si>
  <si>
    <t>A_192</t>
  </si>
  <si>
    <t>A_193</t>
  </si>
  <si>
    <t>A_194</t>
  </si>
  <si>
    <t>A_195</t>
  </si>
  <si>
    <t>A_196</t>
  </si>
  <si>
    <t>A_197</t>
  </si>
  <si>
    <t>A_174</t>
  </si>
  <si>
    <t>A_175</t>
  </si>
  <si>
    <t>A_176</t>
  </si>
  <si>
    <t>A_177</t>
  </si>
  <si>
    <t>A_178</t>
  </si>
  <si>
    <t>A_179</t>
  </si>
  <si>
    <t>A_180</t>
  </si>
  <si>
    <t>A_181</t>
  </si>
  <si>
    <t>A_182</t>
  </si>
  <si>
    <t>A_151</t>
  </si>
  <si>
    <t>A_152</t>
  </si>
  <si>
    <t>A_153</t>
  </si>
  <si>
    <t>A_154</t>
  </si>
  <si>
    <t>A_155</t>
  </si>
  <si>
    <t>A_156</t>
  </si>
  <si>
    <t>A_157</t>
  </si>
  <si>
    <t>A_158</t>
  </si>
  <si>
    <t>A_159</t>
  </si>
  <si>
    <t>A_160</t>
  </si>
  <si>
    <t>Gravel and cobbles</t>
  </si>
  <si>
    <t>Fine sand with shell fragments</t>
  </si>
  <si>
    <t>Mobile sand with gravel and (unseen) boulders/ bedrock</t>
  </si>
  <si>
    <t>Boulders/ bedrock with gravel and mobile sand</t>
  </si>
  <si>
    <t>Boulders/ bedrock with gravel, cobbles and mobile sand</t>
  </si>
  <si>
    <t>Gravel with mobile sand</t>
  </si>
  <si>
    <t>T04_01</t>
  </si>
  <si>
    <t>T04_02</t>
  </si>
  <si>
    <t>T04_03</t>
  </si>
  <si>
    <t>T04_04</t>
  </si>
  <si>
    <t>T04_05</t>
  </si>
  <si>
    <t>T04_06</t>
  </si>
  <si>
    <t>T04_07</t>
  </si>
  <si>
    <t>T04_08</t>
  </si>
  <si>
    <t>T04_09</t>
  </si>
  <si>
    <t>T04_10</t>
  </si>
  <si>
    <t>T04_11</t>
  </si>
  <si>
    <t>T05_01</t>
  </si>
  <si>
    <t>T05_02</t>
  </si>
  <si>
    <t>T05_03</t>
  </si>
  <si>
    <t>T05_04</t>
  </si>
  <si>
    <t>T05_05</t>
  </si>
  <si>
    <t>T05_06</t>
  </si>
  <si>
    <t>T05_07</t>
  </si>
  <si>
    <t>T05_08</t>
  </si>
  <si>
    <t>T05_09</t>
  </si>
  <si>
    <t>T05_10</t>
  </si>
  <si>
    <t>T05_11</t>
  </si>
  <si>
    <t>S01</t>
  </si>
  <si>
    <t>S01_1</t>
  </si>
  <si>
    <t>S01_2</t>
  </si>
  <si>
    <t>S01_3</t>
  </si>
  <si>
    <t>S01_4</t>
  </si>
  <si>
    <t>S02</t>
  </si>
  <si>
    <t>S02_1</t>
  </si>
  <si>
    <t>S02_2</t>
  </si>
  <si>
    <t>S02_3</t>
  </si>
  <si>
    <t>S02_4</t>
  </si>
  <si>
    <t>S03</t>
  </si>
  <si>
    <t>S03_1</t>
  </si>
  <si>
    <t>S03_2</t>
  </si>
  <si>
    <t>S03_3</t>
  </si>
  <si>
    <t>S03_4</t>
  </si>
  <si>
    <t>&lt;1</t>
  </si>
  <si>
    <t>Gravelly sand</t>
  </si>
  <si>
    <t>Bedrock/ boulders with mobile sand</t>
  </si>
  <si>
    <t>Sand</t>
  </si>
  <si>
    <t>Gravelly sand with cobbles</t>
  </si>
  <si>
    <t>Bedrock with mobile sand</t>
  </si>
  <si>
    <t>Shelly gravelly sand</t>
  </si>
  <si>
    <t>Shelly gravelly sand with cobbles</t>
  </si>
  <si>
    <t>Fine sand</t>
  </si>
  <si>
    <t>Gravelly sand with pebbles/ cobbles</t>
  </si>
  <si>
    <t>A1_02</t>
  </si>
  <si>
    <t>A1_03</t>
  </si>
  <si>
    <t>A1_04</t>
  </si>
  <si>
    <t>A1_05</t>
  </si>
  <si>
    <t>A1_06</t>
  </si>
  <si>
    <t>A1_07</t>
  </si>
  <si>
    <t>A1_08</t>
  </si>
  <si>
    <t>A1_09</t>
  </si>
  <si>
    <t>A1_10</t>
  </si>
  <si>
    <t>A1_11</t>
  </si>
  <si>
    <t>A1_12</t>
  </si>
  <si>
    <t>A1_13</t>
  </si>
  <si>
    <t>A1_14</t>
  </si>
  <si>
    <t>A1_15</t>
  </si>
  <si>
    <t>A1_16</t>
  </si>
  <si>
    <t>Bedrock</t>
  </si>
  <si>
    <t>Bedrock and boulders</t>
  </si>
  <si>
    <t>Bedrock, boulders, cobbles and gravel</t>
  </si>
  <si>
    <t>Bedrock, boulders, cobbles and pebbles</t>
  </si>
  <si>
    <t>Bedrock, cobbles and gravel</t>
  </si>
  <si>
    <t>Bedrock, boulders and gravel with mobile sand</t>
  </si>
  <si>
    <t>Slightly gravelly sand</t>
  </si>
  <si>
    <t>Rippled sand with some shell fragments</t>
  </si>
  <si>
    <t>Slightly gravelly rippled sand with some shell fragments</t>
  </si>
  <si>
    <t>Silt on gravel and cobbles with shell fragments</t>
  </si>
  <si>
    <t xml:space="preserve"> Fraserburgh</t>
  </si>
  <si>
    <t>Rattray Head</t>
  </si>
  <si>
    <t xml:space="preserve">NorthConnect </t>
  </si>
  <si>
    <t>Southern Trench</t>
  </si>
  <si>
    <t>Fraserburgh</t>
  </si>
  <si>
    <t>JNCC (Gubbay 2007) as modified by Collins (2010)</t>
  </si>
  <si>
    <t>Collins 2010</t>
  </si>
  <si>
    <t>Gubbay (Collins 2010)</t>
  </si>
  <si>
    <t>Gubbay (Collins 2010, %  Images)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</si>
</sst>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3" fillId="5" borderId="11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horizontal="left" vertical="center"/>
    </xf>
    <xf numFmtId="0" fontId="3" fillId="7" borderId="12" xfId="0" applyFont="1" applyFill="1" applyBorder="1" applyAlignment="1">
      <alignment horizontal="left" vertical="center"/>
    </xf>
    <xf numFmtId="0" fontId="2" fillId="0" borderId="13" xfId="0" applyFont="1" applyBorder="1"/>
    <xf numFmtId="0" fontId="4" fillId="5" borderId="14" xfId="0" applyFont="1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0" borderId="13" xfId="0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2" fillId="0" borderId="23" xfId="0" applyFont="1" applyBorder="1"/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4" fillId="0" borderId="26" xfId="0" applyFont="1" applyBorder="1"/>
    <xf numFmtId="0" fontId="2" fillId="0" borderId="1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8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4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4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5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" fontId="2" fillId="6" borderId="0" xfId="0" applyNumberFormat="1" applyFont="1" applyFill="1" applyBorder="1" applyAlignment="1">
      <alignment horizontal="center" vertical="center"/>
    </xf>
    <xf numFmtId="1" fontId="2" fillId="7" borderId="0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" fontId="2" fillId="7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0" borderId="1" xfId="0" applyFont="1" applyBorder="1"/>
    <xf numFmtId="0" fontId="2" fillId="5" borderId="1" xfId="0" applyFont="1" applyFill="1" applyBorder="1" applyAlignment="1">
      <alignment horizontal="center"/>
    </xf>
    <xf numFmtId="0" fontId="2" fillId="0" borderId="0" xfId="0" applyFont="1" applyBorder="1"/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0" borderId="3" xfId="0" applyFont="1" applyBorder="1"/>
    <xf numFmtId="0" fontId="2" fillId="6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0" borderId="0" xfId="0" applyFont="1" applyFill="1"/>
    <xf numFmtId="0" fontId="1" fillId="2" borderId="0" xfId="1"/>
    <xf numFmtId="0" fontId="2" fillId="7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worksheet" Target="worksheets/sheet3.xml" Id="rId3" /><Relationship Type="http://schemas.openxmlformats.org/officeDocument/2006/relationships/theme" Target="theme/theme1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5.xml" Id="rId5" /><Relationship Type="http://schemas.openxmlformats.org/officeDocument/2006/relationships/calcChain" Target="calcChain.xml" Id="rId10" /><Relationship Type="http://schemas.openxmlformats.org/officeDocument/2006/relationships/worksheet" Target="worksheets/sheet4.xml" Id="rId4" /><Relationship Type="http://schemas.openxmlformats.org/officeDocument/2006/relationships/sharedStrings" Target="sharedStrings.xml" Id="rId9" /><Relationship Type="http://schemas.openxmlformats.org/officeDocument/2006/relationships/customXml" Target="/customXML/item2.xml" Id="R6802d8af6069447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selection activeCell="O27" sqref="O27"/>
    </sheetView>
  </sheetViews>
  <sheetFormatPr defaultRowHeight="16.5" x14ac:dyDescent="0.3"/>
  <cols>
    <col min="1" max="1" width="13.42578125" style="24" customWidth="1"/>
    <col min="2" max="2" width="10.140625" style="8" customWidth="1"/>
    <col min="3" max="3" width="9.140625" style="10"/>
    <col min="4" max="4" width="10.85546875" style="9" customWidth="1"/>
    <col min="5" max="5" width="9.140625" style="9" customWidth="1"/>
    <col min="6" max="6" width="11.28515625" style="9" customWidth="1"/>
    <col min="7" max="7" width="8.5703125" style="9" customWidth="1"/>
    <col min="8" max="10" width="10.5703125" style="9" customWidth="1"/>
    <col min="11" max="11" width="14.140625" style="9" bestFit="1" customWidth="1"/>
    <col min="12" max="12" width="12.7109375" style="24" customWidth="1"/>
    <col min="13" max="13" width="14.140625" style="1" bestFit="1" customWidth="1"/>
    <col min="14" max="14" width="12.28515625" style="1" bestFit="1" customWidth="1"/>
    <col min="15" max="17" width="11" style="1" customWidth="1"/>
    <col min="18" max="16384" width="9.140625" style="1"/>
  </cols>
  <sheetData>
    <row r="1" spans="1:15" ht="17.25" thickBot="1" x14ac:dyDescent="0.35">
      <c r="A1" s="147" t="s">
        <v>0</v>
      </c>
      <c r="B1" s="149" t="s">
        <v>24</v>
      </c>
      <c r="C1" s="154" t="s">
        <v>2</v>
      </c>
      <c r="D1" s="145" t="s">
        <v>3</v>
      </c>
      <c r="E1" s="145" t="s">
        <v>144</v>
      </c>
      <c r="F1" s="151" t="s">
        <v>276</v>
      </c>
      <c r="G1" s="151"/>
      <c r="H1" s="151"/>
      <c r="I1" s="151"/>
      <c r="J1" s="153" t="s">
        <v>4</v>
      </c>
      <c r="K1" s="153"/>
      <c r="L1" s="153"/>
      <c r="M1" s="152" t="s">
        <v>145</v>
      </c>
      <c r="N1" s="152"/>
      <c r="O1" s="152"/>
    </row>
    <row r="2" spans="1:15" ht="17.25" thickBot="1" x14ac:dyDescent="0.35">
      <c r="A2" s="148"/>
      <c r="B2" s="149"/>
      <c r="C2" s="155"/>
      <c r="D2" s="146"/>
      <c r="E2" s="146"/>
      <c r="F2" s="3" t="s">
        <v>5</v>
      </c>
      <c r="G2" s="4" t="s">
        <v>6</v>
      </c>
      <c r="H2" s="5" t="s">
        <v>7</v>
      </c>
      <c r="I2" s="6" t="s">
        <v>8</v>
      </c>
      <c r="J2" s="7">
        <v>0.3</v>
      </c>
      <c r="K2" s="7">
        <v>0.5</v>
      </c>
      <c r="L2" s="2" t="s">
        <v>9</v>
      </c>
      <c r="M2" s="4" t="s">
        <v>6</v>
      </c>
      <c r="N2" s="5" t="s">
        <v>7</v>
      </c>
      <c r="O2" s="6" t="s">
        <v>8</v>
      </c>
    </row>
    <row r="3" spans="1:15" x14ac:dyDescent="0.3">
      <c r="A3" s="141" t="s">
        <v>268</v>
      </c>
      <c r="B3" s="8">
        <v>34</v>
      </c>
      <c r="C3" s="10">
        <v>2.5</v>
      </c>
      <c r="D3" s="9" t="s">
        <v>27</v>
      </c>
      <c r="E3" s="9">
        <v>1</v>
      </c>
      <c r="F3" s="9">
        <v>100</v>
      </c>
      <c r="G3" s="9">
        <v>0</v>
      </c>
      <c r="H3" s="9">
        <v>0</v>
      </c>
      <c r="I3" s="9">
        <v>0</v>
      </c>
      <c r="J3" s="10">
        <v>0</v>
      </c>
      <c r="K3" s="10">
        <v>0</v>
      </c>
      <c r="L3" s="10">
        <v>0</v>
      </c>
      <c r="M3" s="10">
        <v>100</v>
      </c>
      <c r="N3" s="10">
        <v>0</v>
      </c>
      <c r="O3" s="10">
        <v>0</v>
      </c>
    </row>
    <row r="4" spans="1:15" x14ac:dyDescent="0.3">
      <c r="A4" s="141"/>
      <c r="B4" s="8" t="s">
        <v>10</v>
      </c>
      <c r="C4" s="10">
        <v>17.307692307692307</v>
      </c>
      <c r="D4" s="9" t="s">
        <v>14</v>
      </c>
      <c r="E4" s="9">
        <v>1</v>
      </c>
      <c r="F4" s="10">
        <v>53.846153846153847</v>
      </c>
      <c r="G4" s="10">
        <v>30.76923076923077</v>
      </c>
      <c r="H4" s="10">
        <v>7.6923076923076925</v>
      </c>
      <c r="I4" s="10">
        <v>7.6923076923076925</v>
      </c>
      <c r="J4" s="11">
        <v>23.076923076923077</v>
      </c>
      <c r="K4" s="11">
        <v>15.384615384615385</v>
      </c>
      <c r="L4" s="10">
        <v>23.076923076923077</v>
      </c>
      <c r="M4" s="12">
        <v>92.307692307692307</v>
      </c>
      <c r="N4" s="12">
        <v>7.6923076923076925</v>
      </c>
      <c r="O4" s="12">
        <v>0</v>
      </c>
    </row>
    <row r="5" spans="1:15" x14ac:dyDescent="0.3">
      <c r="A5" s="141"/>
      <c r="B5" s="8" t="s">
        <v>11</v>
      </c>
      <c r="C5" s="10">
        <v>35</v>
      </c>
      <c r="D5" s="9" t="s">
        <v>14</v>
      </c>
      <c r="E5" s="9">
        <v>1</v>
      </c>
      <c r="F5" s="10">
        <v>22.222222222222221</v>
      </c>
      <c r="G5" s="10">
        <v>0</v>
      </c>
      <c r="H5" s="10">
        <v>55.555555555555557</v>
      </c>
      <c r="I5" s="10">
        <v>22.222222222222221</v>
      </c>
      <c r="J5" s="11">
        <v>23.076923076923077</v>
      </c>
      <c r="K5" s="11">
        <v>15.384615384615385</v>
      </c>
      <c r="L5" s="10">
        <v>23.076923076923077</v>
      </c>
      <c r="M5" s="10">
        <v>77.777777777777786</v>
      </c>
      <c r="N5" s="10">
        <v>22.222222222222221</v>
      </c>
      <c r="O5" s="10">
        <v>0</v>
      </c>
    </row>
    <row r="6" spans="1:15" ht="17.25" thickBot="1" x14ac:dyDescent="0.35">
      <c r="A6" s="141"/>
      <c r="B6" s="8">
        <v>37</v>
      </c>
      <c r="C6" s="10">
        <v>0</v>
      </c>
      <c r="D6" s="9">
        <v>0</v>
      </c>
      <c r="E6" s="9">
        <v>0</v>
      </c>
      <c r="F6" s="9">
        <v>100</v>
      </c>
      <c r="G6" s="9">
        <v>0</v>
      </c>
      <c r="H6" s="9">
        <v>0</v>
      </c>
      <c r="I6" s="9">
        <v>0</v>
      </c>
      <c r="J6" s="11">
        <v>0</v>
      </c>
      <c r="K6" s="11">
        <v>0</v>
      </c>
      <c r="L6" s="10">
        <v>0</v>
      </c>
      <c r="M6" s="10">
        <v>100</v>
      </c>
      <c r="N6" s="10">
        <v>0</v>
      </c>
      <c r="O6" s="10">
        <v>0</v>
      </c>
    </row>
    <row r="7" spans="1:15" x14ac:dyDescent="0.3">
      <c r="A7" s="142" t="s">
        <v>269</v>
      </c>
      <c r="B7" s="13" t="s">
        <v>12</v>
      </c>
      <c r="C7" s="16">
        <v>77.272727272727266</v>
      </c>
      <c r="D7" s="14" t="s">
        <v>13</v>
      </c>
      <c r="E7" s="14">
        <v>1</v>
      </c>
      <c r="F7" s="14">
        <v>0</v>
      </c>
      <c r="G7" s="16">
        <v>63.636363636363633</v>
      </c>
      <c r="H7" s="16">
        <v>36.363636363636367</v>
      </c>
      <c r="I7" s="14">
        <v>0</v>
      </c>
      <c r="J7" s="15">
        <v>100</v>
      </c>
      <c r="K7" s="15">
        <v>100</v>
      </c>
      <c r="L7" s="15">
        <v>100</v>
      </c>
      <c r="M7" s="16">
        <v>0</v>
      </c>
      <c r="N7" s="16">
        <v>100</v>
      </c>
      <c r="O7" s="16">
        <v>0</v>
      </c>
    </row>
    <row r="8" spans="1:15" x14ac:dyDescent="0.3">
      <c r="A8" s="143"/>
      <c r="B8" s="17">
        <v>45</v>
      </c>
      <c r="C8" s="12">
        <v>81.428571428571431</v>
      </c>
      <c r="D8" s="18" t="s">
        <v>13</v>
      </c>
      <c r="E8" s="18">
        <v>1</v>
      </c>
      <c r="F8" s="12">
        <v>0</v>
      </c>
      <c r="G8" s="12">
        <v>50</v>
      </c>
      <c r="H8" s="12">
        <v>50</v>
      </c>
      <c r="I8" s="12">
        <v>0</v>
      </c>
      <c r="J8" s="19">
        <v>100</v>
      </c>
      <c r="K8" s="19">
        <v>100</v>
      </c>
      <c r="L8" s="19">
        <v>100</v>
      </c>
      <c r="M8" s="12">
        <v>0</v>
      </c>
      <c r="N8" s="12">
        <v>100</v>
      </c>
      <c r="O8" s="12">
        <v>0</v>
      </c>
    </row>
    <row r="9" spans="1:15" x14ac:dyDescent="0.3">
      <c r="A9" s="143"/>
      <c r="B9" s="17">
        <v>46</v>
      </c>
      <c r="C9" s="12">
        <v>5.2222222222222223</v>
      </c>
      <c r="D9" s="18" t="s">
        <v>14</v>
      </c>
      <c r="E9" s="18">
        <v>1</v>
      </c>
      <c r="F9" s="12">
        <v>88.888888888888886</v>
      </c>
      <c r="G9" s="12">
        <v>0</v>
      </c>
      <c r="H9" s="12">
        <v>0</v>
      </c>
      <c r="I9" s="12">
        <v>11.111111111111111</v>
      </c>
      <c r="J9" s="19">
        <v>11</v>
      </c>
      <c r="K9" s="12">
        <v>0</v>
      </c>
      <c r="L9" s="12">
        <v>11.111111111111111</v>
      </c>
      <c r="M9" s="12">
        <v>100</v>
      </c>
      <c r="N9" s="12">
        <v>0</v>
      </c>
      <c r="O9" s="9">
        <v>0</v>
      </c>
    </row>
    <row r="10" spans="1:15" ht="17.25" thickBot="1" x14ac:dyDescent="0.35">
      <c r="A10" s="144"/>
      <c r="B10" s="20">
        <v>48</v>
      </c>
      <c r="C10" s="22">
        <v>2.8</v>
      </c>
      <c r="D10" s="21" t="s">
        <v>13</v>
      </c>
      <c r="E10" s="21">
        <v>1</v>
      </c>
      <c r="F10" s="22">
        <v>90</v>
      </c>
      <c r="G10" s="22">
        <v>0</v>
      </c>
      <c r="H10" s="22">
        <v>10</v>
      </c>
      <c r="I10" s="22">
        <v>0</v>
      </c>
      <c r="J10" s="23">
        <v>0</v>
      </c>
      <c r="K10" s="23">
        <v>0</v>
      </c>
      <c r="L10" s="22">
        <v>0</v>
      </c>
      <c r="M10" s="22">
        <v>100</v>
      </c>
      <c r="N10" s="22">
        <v>0</v>
      </c>
      <c r="O10" s="21">
        <v>0</v>
      </c>
    </row>
    <row r="11" spans="1:15" x14ac:dyDescent="0.3">
      <c r="A11" s="141" t="s">
        <v>270</v>
      </c>
      <c r="B11" s="8" t="s">
        <v>15</v>
      </c>
      <c r="C11" s="10">
        <v>14.5</v>
      </c>
      <c r="D11" s="9" t="s">
        <v>13</v>
      </c>
      <c r="E11" s="9">
        <v>1</v>
      </c>
      <c r="F11" s="10">
        <v>54.54545454545454</v>
      </c>
      <c r="G11" s="10">
        <v>36.363636363636367</v>
      </c>
      <c r="H11" s="10">
        <v>9.0909090909090917</v>
      </c>
      <c r="I11" s="10">
        <v>0</v>
      </c>
      <c r="J11" s="11">
        <v>18.181818181818183</v>
      </c>
      <c r="K11" s="11">
        <v>9.0909090909090917</v>
      </c>
      <c r="L11" s="10">
        <v>9.0909090909090917</v>
      </c>
      <c r="M11" s="10">
        <v>90.909090909090907</v>
      </c>
      <c r="N11" s="10">
        <v>9.0909090909090917</v>
      </c>
      <c r="O11" s="10">
        <v>0</v>
      </c>
    </row>
    <row r="12" spans="1:15" x14ac:dyDescent="0.3">
      <c r="A12" s="141"/>
      <c r="B12" s="8" t="s">
        <v>16</v>
      </c>
      <c r="C12" s="10">
        <v>4.1818181818181817</v>
      </c>
      <c r="D12" s="9" t="s">
        <v>14</v>
      </c>
      <c r="E12" s="9">
        <v>1</v>
      </c>
      <c r="F12" s="10">
        <v>81.818181818181827</v>
      </c>
      <c r="G12" s="10">
        <v>9.0909090909090917</v>
      </c>
      <c r="H12" s="10">
        <v>9.0909090909090917</v>
      </c>
      <c r="I12" s="10">
        <v>0</v>
      </c>
      <c r="J12" s="11">
        <v>0</v>
      </c>
      <c r="K12" s="11">
        <v>0</v>
      </c>
      <c r="L12" s="10">
        <v>0</v>
      </c>
      <c r="M12" s="10">
        <v>100</v>
      </c>
      <c r="N12" s="10">
        <v>0</v>
      </c>
      <c r="O12" s="10">
        <v>0</v>
      </c>
    </row>
    <row r="13" spans="1:15" x14ac:dyDescent="0.3">
      <c r="A13" s="141"/>
      <c r="B13" s="8" t="s">
        <v>218</v>
      </c>
      <c r="C13" s="10">
        <v>0</v>
      </c>
      <c r="D13" s="9">
        <v>0</v>
      </c>
      <c r="E13" s="9">
        <v>0</v>
      </c>
      <c r="F13" s="10">
        <v>100</v>
      </c>
      <c r="G13" s="10">
        <v>0</v>
      </c>
      <c r="H13" s="10">
        <v>0</v>
      </c>
      <c r="I13" s="10">
        <v>0</v>
      </c>
      <c r="J13" s="11">
        <v>0</v>
      </c>
      <c r="K13" s="11">
        <v>0</v>
      </c>
      <c r="L13" s="10">
        <v>0</v>
      </c>
      <c r="M13" s="10">
        <v>100</v>
      </c>
      <c r="N13" s="10">
        <v>0</v>
      </c>
      <c r="O13" s="10">
        <v>0</v>
      </c>
    </row>
    <row r="14" spans="1:15" x14ac:dyDescent="0.3">
      <c r="A14" s="141"/>
      <c r="B14" s="8" t="s">
        <v>223</v>
      </c>
      <c r="C14" s="10">
        <v>82.5</v>
      </c>
      <c r="D14" s="9" t="s">
        <v>21</v>
      </c>
      <c r="E14" s="9">
        <v>1</v>
      </c>
      <c r="F14" s="10">
        <v>0</v>
      </c>
      <c r="G14" s="10">
        <v>100</v>
      </c>
      <c r="H14" s="10">
        <v>0</v>
      </c>
      <c r="I14" s="10">
        <v>0</v>
      </c>
      <c r="J14" s="11">
        <v>100</v>
      </c>
      <c r="K14" s="11">
        <v>100</v>
      </c>
      <c r="L14" s="10">
        <v>100</v>
      </c>
      <c r="M14" s="10">
        <v>0</v>
      </c>
      <c r="N14" s="10">
        <v>100</v>
      </c>
      <c r="O14" s="10">
        <v>0</v>
      </c>
    </row>
    <row r="15" spans="1:15" ht="17.25" thickBot="1" x14ac:dyDescent="0.35">
      <c r="A15" s="141"/>
      <c r="B15" s="8" t="s">
        <v>228</v>
      </c>
      <c r="C15" s="10">
        <v>0</v>
      </c>
      <c r="D15" s="9">
        <v>0</v>
      </c>
      <c r="E15" s="9">
        <v>0</v>
      </c>
      <c r="F15" s="10">
        <v>100</v>
      </c>
      <c r="G15" s="10">
        <v>0</v>
      </c>
      <c r="H15" s="10">
        <v>0</v>
      </c>
      <c r="I15" s="10">
        <v>0</v>
      </c>
      <c r="J15" s="11">
        <v>0</v>
      </c>
      <c r="K15" s="11">
        <v>0</v>
      </c>
      <c r="L15" s="10">
        <v>0</v>
      </c>
      <c r="M15" s="10">
        <v>100</v>
      </c>
      <c r="N15" s="10">
        <v>0</v>
      </c>
      <c r="O15" s="10">
        <v>0</v>
      </c>
    </row>
    <row r="16" spans="1:15" x14ac:dyDescent="0.3">
      <c r="A16" s="142" t="s">
        <v>271</v>
      </c>
      <c r="B16" s="13" t="s">
        <v>17</v>
      </c>
      <c r="C16" s="16">
        <f>AVERAGE(C2:C15)</f>
        <v>24.824079339463957</v>
      </c>
      <c r="D16" s="14" t="s">
        <v>14</v>
      </c>
      <c r="E16" s="14">
        <v>1</v>
      </c>
      <c r="F16" s="16">
        <v>7.1428571428571423</v>
      </c>
      <c r="G16" s="16">
        <v>28.571428571428569</v>
      </c>
      <c r="H16" s="16">
        <v>50</v>
      </c>
      <c r="I16" s="16">
        <v>14.285714285714285</v>
      </c>
      <c r="J16" s="15">
        <v>100</v>
      </c>
      <c r="K16" s="15">
        <v>78.571428571428569</v>
      </c>
      <c r="L16" s="16">
        <v>78.571428571428569</v>
      </c>
      <c r="M16" s="16">
        <v>21.428571428571427</v>
      </c>
      <c r="N16" s="16">
        <v>78.571428571428569</v>
      </c>
      <c r="O16" s="16">
        <v>0</v>
      </c>
    </row>
    <row r="17" spans="1:15" x14ac:dyDescent="0.3">
      <c r="A17" s="143"/>
      <c r="B17" s="17" t="s">
        <v>18</v>
      </c>
      <c r="C17" s="12">
        <v>28.333333333333332</v>
      </c>
      <c r="D17" s="18" t="s">
        <v>21</v>
      </c>
      <c r="E17" s="18">
        <v>1</v>
      </c>
      <c r="F17" s="12">
        <v>40</v>
      </c>
      <c r="G17" s="12">
        <v>60</v>
      </c>
      <c r="H17" s="12">
        <v>0</v>
      </c>
      <c r="I17" s="12">
        <v>0</v>
      </c>
      <c r="J17" s="19">
        <v>53.333333333333336</v>
      </c>
      <c r="K17" s="19">
        <v>0</v>
      </c>
      <c r="L17" s="12">
        <v>53.333333333333336</v>
      </c>
      <c r="M17" s="12">
        <v>100</v>
      </c>
      <c r="N17" s="12">
        <v>0</v>
      </c>
      <c r="O17" s="12">
        <v>0</v>
      </c>
    </row>
    <row r="18" spans="1:15" x14ac:dyDescent="0.3">
      <c r="A18" s="143"/>
      <c r="B18" s="17" t="s">
        <v>19</v>
      </c>
      <c r="C18" s="12">
        <v>4.2</v>
      </c>
      <c r="D18" s="18" t="s">
        <v>21</v>
      </c>
      <c r="E18" s="18">
        <v>1</v>
      </c>
      <c r="F18" s="12">
        <v>100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100</v>
      </c>
      <c r="N18" s="12">
        <v>0</v>
      </c>
      <c r="O18" s="12">
        <v>0</v>
      </c>
    </row>
    <row r="19" spans="1:15" ht="17.25" thickBot="1" x14ac:dyDescent="0.35">
      <c r="A19" s="144"/>
      <c r="B19" s="20" t="s">
        <v>20</v>
      </c>
      <c r="C19" s="22">
        <v>2.5</v>
      </c>
      <c r="D19" s="21" t="s">
        <v>21</v>
      </c>
      <c r="E19" s="21">
        <v>1</v>
      </c>
      <c r="F19" s="22">
        <v>100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100</v>
      </c>
      <c r="N19" s="22">
        <v>0</v>
      </c>
      <c r="O19" s="22">
        <v>0</v>
      </c>
    </row>
    <row r="21" spans="1:15" ht="17.25" thickBot="1" x14ac:dyDescent="0.35"/>
    <row r="22" spans="1:15" ht="17.25" thickBot="1" x14ac:dyDescent="0.35">
      <c r="A22" s="147" t="s">
        <v>0</v>
      </c>
      <c r="B22" s="149" t="s">
        <v>24</v>
      </c>
      <c r="C22" s="150" t="s">
        <v>1</v>
      </c>
      <c r="D22" s="151" t="s">
        <v>275</v>
      </c>
      <c r="E22" s="151"/>
      <c r="F22" s="151"/>
      <c r="G22" s="151"/>
      <c r="H22" s="25" t="s">
        <v>22</v>
      </c>
      <c r="I22" s="152" t="s">
        <v>23</v>
      </c>
      <c r="J22" s="152"/>
      <c r="K22" s="152"/>
      <c r="L22" s="1"/>
    </row>
    <row r="23" spans="1:15" s="27" customFormat="1" ht="17.25" thickBot="1" x14ac:dyDescent="0.3">
      <c r="A23" s="148"/>
      <c r="B23" s="149"/>
      <c r="C23" s="150"/>
      <c r="D23" s="3" t="s">
        <v>5</v>
      </c>
      <c r="E23" s="4" t="s">
        <v>6</v>
      </c>
      <c r="F23" s="5" t="s">
        <v>7</v>
      </c>
      <c r="G23" s="6" t="s">
        <v>8</v>
      </c>
      <c r="H23" s="26" t="s">
        <v>9</v>
      </c>
      <c r="I23" s="4" t="s">
        <v>6</v>
      </c>
      <c r="J23" s="5" t="s">
        <v>7</v>
      </c>
      <c r="K23" s="6" t="s">
        <v>8</v>
      </c>
    </row>
    <row r="24" spans="1:15" x14ac:dyDescent="0.3">
      <c r="A24" s="141" t="s">
        <v>272</v>
      </c>
      <c r="B24" s="8">
        <v>34</v>
      </c>
      <c r="C24" s="10">
        <v>1</v>
      </c>
      <c r="D24" s="9">
        <v>100</v>
      </c>
      <c r="E24" s="9">
        <v>0</v>
      </c>
      <c r="F24" s="9">
        <v>0</v>
      </c>
      <c r="G24" s="9">
        <v>0</v>
      </c>
      <c r="H24" s="10">
        <v>0</v>
      </c>
      <c r="I24" s="10">
        <v>100</v>
      </c>
      <c r="J24" s="10">
        <v>0</v>
      </c>
      <c r="K24" s="10">
        <v>0</v>
      </c>
      <c r="L24" s="1"/>
    </row>
    <row r="25" spans="1:15" x14ac:dyDescent="0.3">
      <c r="A25" s="141"/>
      <c r="B25" s="8" t="s">
        <v>10</v>
      </c>
      <c r="C25" s="10">
        <v>1</v>
      </c>
      <c r="D25" s="10">
        <v>53.846153846153847</v>
      </c>
      <c r="E25" s="10">
        <v>30.76923076923077</v>
      </c>
      <c r="F25" s="10">
        <v>7.6923076923076925</v>
      </c>
      <c r="G25" s="10">
        <v>7.6923076923076925</v>
      </c>
      <c r="H25" s="10">
        <v>23.076923076923077</v>
      </c>
      <c r="I25" s="12">
        <v>92.307692307692307</v>
      </c>
      <c r="J25" s="12">
        <v>7.6923076923076925</v>
      </c>
      <c r="K25" s="12">
        <v>0</v>
      </c>
      <c r="L25" s="1"/>
    </row>
    <row r="26" spans="1:15" x14ac:dyDescent="0.3">
      <c r="A26" s="141"/>
      <c r="B26" s="8" t="s">
        <v>11</v>
      </c>
      <c r="C26" s="10">
        <v>1</v>
      </c>
      <c r="D26" s="10">
        <v>22.222222222222221</v>
      </c>
      <c r="E26" s="10">
        <v>0</v>
      </c>
      <c r="F26" s="10">
        <v>55.555555555555557</v>
      </c>
      <c r="G26" s="10">
        <v>22.222222222222221</v>
      </c>
      <c r="H26" s="10">
        <v>23.076923076923077</v>
      </c>
      <c r="I26" s="10">
        <v>77.777777777777786</v>
      </c>
      <c r="J26" s="10">
        <v>22.222222222222221</v>
      </c>
      <c r="K26" s="10">
        <v>0</v>
      </c>
      <c r="L26" s="1"/>
    </row>
    <row r="27" spans="1:15" ht="17.25" thickBot="1" x14ac:dyDescent="0.35">
      <c r="A27" s="141"/>
      <c r="B27" s="8">
        <v>37</v>
      </c>
      <c r="C27" s="10">
        <v>0</v>
      </c>
      <c r="D27" s="9">
        <v>100</v>
      </c>
      <c r="E27" s="9">
        <v>0</v>
      </c>
      <c r="F27" s="9">
        <v>0</v>
      </c>
      <c r="G27" s="9">
        <v>0</v>
      </c>
      <c r="H27" s="10">
        <v>0</v>
      </c>
      <c r="I27" s="10">
        <v>100</v>
      </c>
      <c r="J27" s="10">
        <v>0</v>
      </c>
      <c r="K27" s="10">
        <v>0</v>
      </c>
      <c r="L27" s="1"/>
    </row>
    <row r="28" spans="1:15" x14ac:dyDescent="0.3">
      <c r="A28" s="142" t="s">
        <v>269</v>
      </c>
      <c r="B28" s="13" t="s">
        <v>12</v>
      </c>
      <c r="C28" s="14">
        <v>1</v>
      </c>
      <c r="D28" s="14">
        <v>0</v>
      </c>
      <c r="E28" s="16">
        <v>63.636363636363633</v>
      </c>
      <c r="F28" s="16">
        <v>36.363636363636367</v>
      </c>
      <c r="G28" s="14">
        <v>0</v>
      </c>
      <c r="H28" s="15">
        <v>100</v>
      </c>
      <c r="I28" s="16">
        <v>0</v>
      </c>
      <c r="J28" s="16">
        <v>100</v>
      </c>
      <c r="K28" s="16">
        <v>0</v>
      </c>
      <c r="L28" s="1"/>
    </row>
    <row r="29" spans="1:15" x14ac:dyDescent="0.3">
      <c r="A29" s="143"/>
      <c r="B29" s="17">
        <v>45</v>
      </c>
      <c r="C29" s="18">
        <v>1</v>
      </c>
      <c r="D29" s="12">
        <v>0</v>
      </c>
      <c r="E29" s="12">
        <v>50</v>
      </c>
      <c r="F29" s="12">
        <v>50</v>
      </c>
      <c r="G29" s="12">
        <v>0</v>
      </c>
      <c r="H29" s="19">
        <v>100</v>
      </c>
      <c r="I29" s="12">
        <v>0</v>
      </c>
      <c r="J29" s="12">
        <v>100</v>
      </c>
      <c r="K29" s="12">
        <v>0</v>
      </c>
      <c r="L29" s="1"/>
    </row>
    <row r="30" spans="1:15" x14ac:dyDescent="0.3">
      <c r="A30" s="143"/>
      <c r="B30" s="17">
        <v>46</v>
      </c>
      <c r="C30" s="18">
        <v>1</v>
      </c>
      <c r="D30" s="12">
        <v>88.888888888888886</v>
      </c>
      <c r="E30" s="12">
        <v>0</v>
      </c>
      <c r="F30" s="12">
        <v>0</v>
      </c>
      <c r="G30" s="12">
        <v>11.111111111111111</v>
      </c>
      <c r="H30" s="12">
        <v>11.111111111111111</v>
      </c>
      <c r="I30" s="12">
        <v>100</v>
      </c>
      <c r="J30" s="12">
        <v>0</v>
      </c>
      <c r="K30" s="12">
        <v>0</v>
      </c>
      <c r="L30" s="1"/>
    </row>
    <row r="31" spans="1:15" ht="17.25" thickBot="1" x14ac:dyDescent="0.35">
      <c r="A31" s="144"/>
      <c r="B31" s="20">
        <v>48</v>
      </c>
      <c r="C31" s="21">
        <v>1</v>
      </c>
      <c r="D31" s="22">
        <v>90</v>
      </c>
      <c r="E31" s="22">
        <v>0</v>
      </c>
      <c r="F31" s="22">
        <v>10</v>
      </c>
      <c r="G31" s="22">
        <v>0</v>
      </c>
      <c r="H31" s="22">
        <v>0</v>
      </c>
      <c r="I31" s="22">
        <v>100</v>
      </c>
      <c r="J31" s="22">
        <v>0</v>
      </c>
      <c r="K31" s="22">
        <v>0</v>
      </c>
      <c r="L31" s="1"/>
    </row>
    <row r="32" spans="1:15" x14ac:dyDescent="0.3">
      <c r="A32" s="141" t="s">
        <v>270</v>
      </c>
      <c r="B32" s="8" t="s">
        <v>15</v>
      </c>
      <c r="C32" s="9">
        <v>1</v>
      </c>
      <c r="D32" s="10">
        <v>54.54545454545454</v>
      </c>
      <c r="E32" s="10">
        <v>36.363636363636367</v>
      </c>
      <c r="F32" s="10">
        <v>9.0909090909090917</v>
      </c>
      <c r="G32" s="10">
        <v>0</v>
      </c>
      <c r="H32" s="10">
        <v>9.0909090909090917</v>
      </c>
      <c r="I32" s="10">
        <v>90.909090909090907</v>
      </c>
      <c r="J32" s="10">
        <v>9.0909090909090917</v>
      </c>
      <c r="K32" s="10">
        <v>0</v>
      </c>
      <c r="L32" s="1"/>
    </row>
    <row r="33" spans="1:12" x14ac:dyDescent="0.3">
      <c r="A33" s="141"/>
      <c r="B33" s="8" t="s">
        <v>16</v>
      </c>
      <c r="C33" s="9">
        <v>1</v>
      </c>
      <c r="D33" s="10">
        <v>81.818181818181827</v>
      </c>
      <c r="E33" s="10">
        <v>9.0909090909090917</v>
      </c>
      <c r="F33" s="10">
        <v>9.0909090909090917</v>
      </c>
      <c r="G33" s="10">
        <v>0</v>
      </c>
      <c r="H33" s="10">
        <v>0</v>
      </c>
      <c r="I33" s="10">
        <v>100</v>
      </c>
      <c r="J33" s="10">
        <v>0</v>
      </c>
      <c r="K33" s="10">
        <v>0</v>
      </c>
      <c r="L33" s="1"/>
    </row>
    <row r="34" spans="1:12" x14ac:dyDescent="0.3">
      <c r="A34" s="141"/>
      <c r="B34" s="8" t="s">
        <v>218</v>
      </c>
      <c r="C34" s="9">
        <v>0</v>
      </c>
      <c r="D34" s="10">
        <v>100</v>
      </c>
      <c r="E34" s="10">
        <v>0</v>
      </c>
      <c r="F34" s="10">
        <v>0</v>
      </c>
      <c r="G34" s="10">
        <v>0</v>
      </c>
      <c r="H34" s="10">
        <v>0</v>
      </c>
      <c r="I34" s="10">
        <v>100</v>
      </c>
      <c r="J34" s="10">
        <v>0</v>
      </c>
      <c r="K34" s="10">
        <v>0</v>
      </c>
      <c r="L34" s="1"/>
    </row>
    <row r="35" spans="1:12" x14ac:dyDescent="0.3">
      <c r="A35" s="141"/>
      <c r="B35" s="8" t="s">
        <v>223</v>
      </c>
      <c r="C35" s="9">
        <v>1</v>
      </c>
      <c r="D35" s="10">
        <v>0</v>
      </c>
      <c r="E35" s="10">
        <v>100</v>
      </c>
      <c r="F35" s="10">
        <v>0</v>
      </c>
      <c r="G35" s="10">
        <v>0</v>
      </c>
      <c r="H35" s="10">
        <v>100</v>
      </c>
      <c r="I35" s="10">
        <v>0</v>
      </c>
      <c r="J35" s="10">
        <v>100</v>
      </c>
      <c r="K35" s="10">
        <v>0</v>
      </c>
      <c r="L35" s="1"/>
    </row>
    <row r="36" spans="1:12" ht="17.25" thickBot="1" x14ac:dyDescent="0.35">
      <c r="A36" s="141"/>
      <c r="B36" s="8" t="s">
        <v>228</v>
      </c>
      <c r="C36" s="9">
        <v>0</v>
      </c>
      <c r="D36" s="10">
        <v>100</v>
      </c>
      <c r="E36" s="10">
        <v>0</v>
      </c>
      <c r="F36" s="10">
        <v>0</v>
      </c>
      <c r="G36" s="10">
        <v>0</v>
      </c>
      <c r="H36" s="10">
        <v>0</v>
      </c>
      <c r="I36" s="10">
        <v>100</v>
      </c>
      <c r="J36" s="10">
        <v>0</v>
      </c>
      <c r="K36" s="10">
        <v>0</v>
      </c>
      <c r="L36" s="1"/>
    </row>
    <row r="37" spans="1:12" x14ac:dyDescent="0.3">
      <c r="A37" s="142" t="s">
        <v>271</v>
      </c>
      <c r="B37" s="13" t="s">
        <v>17</v>
      </c>
      <c r="C37" s="16">
        <v>1</v>
      </c>
      <c r="D37" s="16">
        <v>7.1428571428571423</v>
      </c>
      <c r="E37" s="16">
        <v>28.571428571428569</v>
      </c>
      <c r="F37" s="16">
        <v>50</v>
      </c>
      <c r="G37" s="16">
        <v>14.285714285714285</v>
      </c>
      <c r="H37" s="16">
        <v>78.571428571428569</v>
      </c>
      <c r="I37" s="16">
        <v>21.428571428571427</v>
      </c>
      <c r="J37" s="16">
        <v>78.571428571428569</v>
      </c>
      <c r="K37" s="16">
        <v>0</v>
      </c>
      <c r="L37" s="1"/>
    </row>
    <row r="38" spans="1:12" x14ac:dyDescent="0.3">
      <c r="A38" s="143"/>
      <c r="B38" s="17" t="s">
        <v>18</v>
      </c>
      <c r="C38" s="12">
        <v>1</v>
      </c>
      <c r="D38" s="12">
        <v>40</v>
      </c>
      <c r="E38" s="12">
        <v>60</v>
      </c>
      <c r="F38" s="12">
        <v>0</v>
      </c>
      <c r="G38" s="12">
        <v>0</v>
      </c>
      <c r="H38" s="12">
        <v>53.333333333333336</v>
      </c>
      <c r="I38" s="12">
        <v>100</v>
      </c>
      <c r="J38" s="12">
        <v>0</v>
      </c>
      <c r="K38" s="12">
        <v>0</v>
      </c>
      <c r="L38" s="1"/>
    </row>
    <row r="39" spans="1:12" x14ac:dyDescent="0.3">
      <c r="A39" s="143"/>
      <c r="B39" s="17" t="s">
        <v>19</v>
      </c>
      <c r="C39" s="12">
        <v>1</v>
      </c>
      <c r="D39" s="18">
        <v>100</v>
      </c>
      <c r="E39" s="18">
        <v>0</v>
      </c>
      <c r="F39" s="18">
        <v>0</v>
      </c>
      <c r="G39" s="18">
        <v>0</v>
      </c>
      <c r="H39" s="12">
        <v>0</v>
      </c>
      <c r="I39" s="12">
        <v>100</v>
      </c>
      <c r="J39" s="12">
        <v>0</v>
      </c>
      <c r="K39" s="12">
        <v>0</v>
      </c>
      <c r="L39" s="1"/>
    </row>
    <row r="40" spans="1:12" ht="17.25" thickBot="1" x14ac:dyDescent="0.35">
      <c r="A40" s="144"/>
      <c r="B40" s="20" t="s">
        <v>20</v>
      </c>
      <c r="C40" s="22">
        <v>1</v>
      </c>
      <c r="D40" s="21">
        <v>100</v>
      </c>
      <c r="E40" s="21">
        <v>0</v>
      </c>
      <c r="F40" s="21">
        <v>0</v>
      </c>
      <c r="G40" s="21">
        <v>0</v>
      </c>
      <c r="H40" s="22">
        <v>0</v>
      </c>
      <c r="I40" s="22">
        <v>100</v>
      </c>
      <c r="J40" s="22">
        <v>0</v>
      </c>
      <c r="K40" s="22">
        <v>0</v>
      </c>
      <c r="L40" s="1"/>
    </row>
  </sheetData>
  <mergeCells count="21">
    <mergeCell ref="I22:K22"/>
    <mergeCell ref="J1:L1"/>
    <mergeCell ref="M1:O1"/>
    <mergeCell ref="A3:A6"/>
    <mergeCell ref="A7:A10"/>
    <mergeCell ref="A11:A15"/>
    <mergeCell ref="A1:A2"/>
    <mergeCell ref="B1:B2"/>
    <mergeCell ref="C1:C2"/>
    <mergeCell ref="F1:I1"/>
    <mergeCell ref="E1:E2"/>
    <mergeCell ref="A16:A19"/>
    <mergeCell ref="A22:A23"/>
    <mergeCell ref="B22:B23"/>
    <mergeCell ref="C22:C23"/>
    <mergeCell ref="D22:G22"/>
    <mergeCell ref="A24:A27"/>
    <mergeCell ref="A28:A31"/>
    <mergeCell ref="A32:A36"/>
    <mergeCell ref="A37:A40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workbookViewId="0">
      <selection activeCell="H28" sqref="H28"/>
    </sheetView>
  </sheetViews>
  <sheetFormatPr defaultRowHeight="16.5" x14ac:dyDescent="0.3"/>
  <cols>
    <col min="1" max="1" width="29.7109375" style="1" customWidth="1"/>
    <col min="2" max="4" width="19.140625" style="1" customWidth="1"/>
    <col min="5" max="5" width="12.85546875" style="1" customWidth="1"/>
    <col min="6" max="6" width="16" style="1" customWidth="1"/>
    <col min="7" max="7" width="12.85546875" style="1" customWidth="1"/>
    <col min="8" max="8" width="14.42578125" style="1" customWidth="1"/>
    <col min="9" max="16384" width="9.140625" style="1"/>
  </cols>
  <sheetData>
    <row r="2" spans="1:7" x14ac:dyDescent="0.3">
      <c r="A2" s="28" t="s">
        <v>273</v>
      </c>
    </row>
    <row r="3" spans="1:7" ht="17.25" thickBot="1" x14ac:dyDescent="0.35"/>
    <row r="4" spans="1:7" x14ac:dyDescent="0.3">
      <c r="A4" s="156" t="s">
        <v>25</v>
      </c>
      <c r="B4" s="157"/>
      <c r="C4" s="157"/>
      <c r="D4" s="160" t="s">
        <v>26</v>
      </c>
      <c r="E4" s="160"/>
      <c r="F4" s="160"/>
      <c r="G4" s="161"/>
    </row>
    <row r="5" spans="1:7" x14ac:dyDescent="0.3">
      <c r="A5" s="158"/>
      <c r="B5" s="159"/>
      <c r="C5" s="159"/>
      <c r="D5" s="29" t="s">
        <v>27</v>
      </c>
      <c r="E5" s="29" t="s">
        <v>21</v>
      </c>
      <c r="F5" s="29" t="s">
        <v>13</v>
      </c>
      <c r="G5" s="30" t="s">
        <v>14</v>
      </c>
    </row>
    <row r="6" spans="1:7" x14ac:dyDescent="0.3">
      <c r="A6" s="158"/>
      <c r="B6" s="159"/>
      <c r="C6" s="159"/>
      <c r="D6" s="29" t="s">
        <v>28</v>
      </c>
      <c r="E6" s="29" t="s">
        <v>6</v>
      </c>
      <c r="F6" s="29" t="s">
        <v>7</v>
      </c>
      <c r="G6" s="30" t="s">
        <v>8</v>
      </c>
    </row>
    <row r="7" spans="1:7" x14ac:dyDescent="0.3">
      <c r="A7" s="158" t="s">
        <v>2</v>
      </c>
      <c r="B7" s="29" t="s">
        <v>29</v>
      </c>
      <c r="C7" s="29" t="s">
        <v>28</v>
      </c>
      <c r="D7" s="31" t="s">
        <v>28</v>
      </c>
      <c r="E7" s="31" t="s">
        <v>28</v>
      </c>
      <c r="F7" s="31" t="s">
        <v>28</v>
      </c>
      <c r="G7" s="32" t="s">
        <v>28</v>
      </c>
    </row>
    <row r="8" spans="1:7" x14ac:dyDescent="0.3">
      <c r="A8" s="158"/>
      <c r="B8" s="29" t="s">
        <v>30</v>
      </c>
      <c r="C8" s="29" t="s">
        <v>6</v>
      </c>
      <c r="D8" s="31" t="s">
        <v>28</v>
      </c>
      <c r="E8" s="33" t="s">
        <v>6</v>
      </c>
      <c r="F8" s="33" t="s">
        <v>6</v>
      </c>
      <c r="G8" s="34" t="s">
        <v>6</v>
      </c>
    </row>
    <row r="9" spans="1:7" x14ac:dyDescent="0.3">
      <c r="A9" s="158"/>
      <c r="B9" s="29" t="s">
        <v>31</v>
      </c>
      <c r="C9" s="29" t="s">
        <v>7</v>
      </c>
      <c r="D9" s="31" t="s">
        <v>28</v>
      </c>
      <c r="E9" s="33" t="s">
        <v>6</v>
      </c>
      <c r="F9" s="35" t="s">
        <v>7</v>
      </c>
      <c r="G9" s="36" t="s">
        <v>7</v>
      </c>
    </row>
    <row r="10" spans="1:7" ht="17.25" thickBot="1" x14ac:dyDescent="0.35">
      <c r="A10" s="162"/>
      <c r="B10" s="37" t="s">
        <v>32</v>
      </c>
      <c r="C10" s="37" t="s">
        <v>8</v>
      </c>
      <c r="D10" s="38" t="s">
        <v>28</v>
      </c>
      <c r="E10" s="39" t="s">
        <v>6</v>
      </c>
      <c r="F10" s="40" t="s">
        <v>7</v>
      </c>
      <c r="G10" s="41" t="s">
        <v>8</v>
      </c>
    </row>
    <row r="12" spans="1:7" x14ac:dyDescent="0.3">
      <c r="A12" s="28" t="s">
        <v>33</v>
      </c>
    </row>
    <row r="13" spans="1:7" x14ac:dyDescent="0.3">
      <c r="A13" s="1" t="s">
        <v>34</v>
      </c>
    </row>
    <row r="14" spans="1:7" x14ac:dyDescent="0.3">
      <c r="A14" s="1" t="s">
        <v>35</v>
      </c>
    </row>
    <row r="16" spans="1:7" ht="17.25" thickBot="1" x14ac:dyDescent="0.35">
      <c r="A16" s="28" t="s">
        <v>36</v>
      </c>
      <c r="F16" s="28" t="s">
        <v>37</v>
      </c>
    </row>
    <row r="17" spans="1:8" ht="17.25" thickBot="1" x14ac:dyDescent="0.35">
      <c r="A17" s="42"/>
      <c r="B17" s="43" t="s">
        <v>38</v>
      </c>
      <c r="C17" s="44" t="s">
        <v>39</v>
      </c>
      <c r="D17" s="45" t="s">
        <v>40</v>
      </c>
      <c r="F17" s="46" t="s">
        <v>41</v>
      </c>
      <c r="G17" s="44" t="s">
        <v>42</v>
      </c>
      <c r="H17" s="45" t="s">
        <v>43</v>
      </c>
    </row>
    <row r="18" spans="1:8" ht="17.25" thickBot="1" x14ac:dyDescent="0.35">
      <c r="A18" s="47" t="s">
        <v>3</v>
      </c>
      <c r="B18" s="48"/>
      <c r="C18" s="48"/>
      <c r="D18" s="49"/>
      <c r="F18" s="50" t="s">
        <v>44</v>
      </c>
      <c r="G18" s="51" t="s">
        <v>45</v>
      </c>
      <c r="H18" s="52" t="s">
        <v>46</v>
      </c>
    </row>
    <row r="19" spans="1:8" ht="17.25" thickBot="1" x14ac:dyDescent="0.35">
      <c r="A19" s="53" t="s">
        <v>140</v>
      </c>
      <c r="B19" s="54" t="s">
        <v>141</v>
      </c>
      <c r="C19" s="54" t="s">
        <v>142</v>
      </c>
      <c r="D19" s="55" t="s">
        <v>143</v>
      </c>
    </row>
    <row r="20" spans="1:8" x14ac:dyDescent="0.3">
      <c r="A20" s="47" t="s">
        <v>47</v>
      </c>
      <c r="B20" s="48"/>
      <c r="C20" s="48"/>
      <c r="D20" s="49"/>
    </row>
    <row r="21" spans="1:8" ht="17.25" thickBot="1" x14ac:dyDescent="0.35">
      <c r="A21" s="53" t="s">
        <v>48</v>
      </c>
      <c r="B21" s="54" t="s">
        <v>49</v>
      </c>
      <c r="C21" s="54" t="s">
        <v>50</v>
      </c>
      <c r="D21" s="56" t="s">
        <v>51</v>
      </c>
    </row>
    <row r="22" spans="1:8" x14ac:dyDescent="0.3">
      <c r="A22" s="47" t="s">
        <v>52</v>
      </c>
      <c r="B22" s="48"/>
      <c r="C22" s="48"/>
      <c r="D22" s="49"/>
    </row>
    <row r="23" spans="1:8" x14ac:dyDescent="0.3">
      <c r="A23" s="53" t="s">
        <v>53</v>
      </c>
      <c r="B23" s="54">
        <v>600</v>
      </c>
      <c r="C23" s="54">
        <v>900</v>
      </c>
      <c r="D23" s="55">
        <v>1200</v>
      </c>
    </row>
    <row r="24" spans="1:8" x14ac:dyDescent="0.3">
      <c r="A24" s="53" t="s">
        <v>54</v>
      </c>
      <c r="B24" s="54">
        <v>200</v>
      </c>
      <c r="C24" s="54">
        <v>350</v>
      </c>
      <c r="D24" s="55">
        <v>500</v>
      </c>
    </row>
    <row r="25" spans="1:8" ht="17.25" thickBot="1" x14ac:dyDescent="0.35">
      <c r="A25" s="57" t="s">
        <v>55</v>
      </c>
      <c r="B25" s="58">
        <v>500</v>
      </c>
      <c r="C25" s="58">
        <v>750</v>
      </c>
      <c r="D25" s="59">
        <v>1000</v>
      </c>
    </row>
    <row r="26" spans="1:8" ht="17.25" thickBot="1" x14ac:dyDescent="0.35">
      <c r="A26" s="60" t="s">
        <v>56</v>
      </c>
      <c r="B26" s="61" t="s">
        <v>57</v>
      </c>
      <c r="C26" s="51" t="s">
        <v>58</v>
      </c>
      <c r="D26" s="52" t="s">
        <v>59</v>
      </c>
    </row>
    <row r="27" spans="1:8" x14ac:dyDescent="0.3">
      <c r="B27" s="9"/>
      <c r="C27" s="9"/>
      <c r="D27" s="9"/>
    </row>
    <row r="28" spans="1:8" x14ac:dyDescent="0.3">
      <c r="B28" s="9"/>
      <c r="C28" s="9"/>
      <c r="D28" s="9"/>
    </row>
  </sheetData>
  <mergeCells count="3">
    <mergeCell ref="A4:C6"/>
    <mergeCell ref="D4:G4"/>
    <mergeCell ref="A7:A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activeCell="G2" sqref="G2"/>
    </sheetView>
  </sheetViews>
  <sheetFormatPr defaultRowHeight="16.5" x14ac:dyDescent="0.3"/>
  <cols>
    <col min="1" max="1" width="9.140625" style="9"/>
    <col min="2" max="2" width="14" style="9" bestFit="1" customWidth="1"/>
    <col min="3" max="3" width="8.28515625" style="9" bestFit="1" customWidth="1"/>
    <col min="4" max="4" width="23.5703125" style="9" customWidth="1"/>
    <col min="5" max="5" width="11.5703125" style="9" customWidth="1"/>
    <col min="6" max="6" width="56" style="24" customWidth="1"/>
    <col min="7" max="7" width="17" style="68" customWidth="1"/>
    <col min="8" max="8" width="10" style="1" customWidth="1"/>
    <col min="9" max="9" width="9.42578125" style="1" customWidth="1"/>
    <col min="10" max="10" width="9.140625" style="1" customWidth="1"/>
    <col min="11" max="11" width="14.42578125" style="1" bestFit="1" customWidth="1"/>
    <col min="12" max="12" width="8.140625" style="1" bestFit="1" customWidth="1"/>
    <col min="13" max="16384" width="9.140625" style="1"/>
  </cols>
  <sheetData>
    <row r="1" spans="1:14" ht="17.25" thickBot="1" x14ac:dyDescent="0.35">
      <c r="A1" s="163" t="s">
        <v>24</v>
      </c>
      <c r="B1" s="163" t="s">
        <v>60</v>
      </c>
      <c r="C1" s="163" t="s">
        <v>48</v>
      </c>
      <c r="D1" s="163" t="s">
        <v>111</v>
      </c>
      <c r="E1" s="163" t="s">
        <v>112</v>
      </c>
      <c r="F1" s="164" t="s">
        <v>139</v>
      </c>
      <c r="G1" s="63" t="s">
        <v>113</v>
      </c>
      <c r="H1" s="168" t="s">
        <v>33</v>
      </c>
      <c r="I1" s="168"/>
      <c r="J1" s="168"/>
      <c r="K1" s="168" t="s">
        <v>36</v>
      </c>
      <c r="L1" s="168"/>
      <c r="M1" s="168"/>
      <c r="N1" s="168"/>
    </row>
    <row r="2" spans="1:14" ht="17.25" thickBot="1" x14ac:dyDescent="0.35">
      <c r="A2" s="163"/>
      <c r="B2" s="163"/>
      <c r="C2" s="163"/>
      <c r="D2" s="163"/>
      <c r="E2" s="163"/>
      <c r="F2" s="165"/>
      <c r="G2" s="67" t="s">
        <v>274</v>
      </c>
      <c r="H2" s="62" t="s">
        <v>114</v>
      </c>
      <c r="I2" s="62" t="s">
        <v>115</v>
      </c>
      <c r="J2" s="63" t="s">
        <v>9</v>
      </c>
      <c r="K2" s="64" t="s">
        <v>116</v>
      </c>
      <c r="L2" s="63" t="s">
        <v>2</v>
      </c>
      <c r="M2" s="63" t="s">
        <v>117</v>
      </c>
      <c r="N2" s="63" t="s">
        <v>9</v>
      </c>
    </row>
    <row r="3" spans="1:14" x14ac:dyDescent="0.3">
      <c r="A3" s="167">
        <v>34</v>
      </c>
      <c r="B3" s="9" t="s">
        <v>85</v>
      </c>
      <c r="C3" s="9">
        <v>2.5</v>
      </c>
      <c r="D3" s="9" t="s">
        <v>27</v>
      </c>
      <c r="E3" s="9">
        <v>1</v>
      </c>
      <c r="F3" s="24" t="s">
        <v>130</v>
      </c>
      <c r="G3" s="65" t="s">
        <v>5</v>
      </c>
      <c r="H3" s="69" t="s">
        <v>118</v>
      </c>
      <c r="I3" s="69" t="s">
        <v>118</v>
      </c>
      <c r="J3" s="69" t="s">
        <v>118</v>
      </c>
      <c r="K3" s="66">
        <v>0</v>
      </c>
      <c r="L3" s="66">
        <v>0</v>
      </c>
      <c r="M3" s="66">
        <f t="shared" ref="M3:M12" si="0">AVERAGE(K3:L3)</f>
        <v>0</v>
      </c>
      <c r="N3" s="66" t="s">
        <v>6</v>
      </c>
    </row>
    <row r="4" spans="1:14" x14ac:dyDescent="0.3">
      <c r="A4" s="167"/>
      <c r="B4" s="9" t="s">
        <v>86</v>
      </c>
      <c r="C4" s="9">
        <v>2.5</v>
      </c>
      <c r="D4" s="9" t="s">
        <v>27</v>
      </c>
      <c r="E4" s="9">
        <v>1</v>
      </c>
      <c r="F4" s="24" t="s">
        <v>130</v>
      </c>
      <c r="G4" s="65" t="s">
        <v>5</v>
      </c>
      <c r="H4" s="69" t="s">
        <v>118</v>
      </c>
      <c r="I4" s="69" t="s">
        <v>118</v>
      </c>
      <c r="J4" s="69" t="s">
        <v>118</v>
      </c>
      <c r="K4" s="66">
        <v>0</v>
      </c>
      <c r="L4" s="66">
        <v>0</v>
      </c>
      <c r="M4" s="66">
        <f t="shared" si="0"/>
        <v>0</v>
      </c>
      <c r="N4" s="66" t="s">
        <v>6</v>
      </c>
    </row>
    <row r="5" spans="1:14" x14ac:dyDescent="0.3">
      <c r="A5" s="167"/>
      <c r="B5" s="9" t="s">
        <v>87</v>
      </c>
      <c r="C5" s="9">
        <v>2.5</v>
      </c>
      <c r="D5" s="9" t="s">
        <v>109</v>
      </c>
      <c r="E5" s="9">
        <v>1</v>
      </c>
      <c r="F5" s="24" t="s">
        <v>130</v>
      </c>
      <c r="G5" s="65" t="s">
        <v>5</v>
      </c>
      <c r="H5" s="69" t="s">
        <v>118</v>
      </c>
      <c r="I5" s="69" t="s">
        <v>118</v>
      </c>
      <c r="J5" s="69" t="s">
        <v>118</v>
      </c>
      <c r="K5" s="66">
        <v>0</v>
      </c>
      <c r="L5" s="66">
        <v>0</v>
      </c>
      <c r="M5" s="66">
        <f t="shared" si="0"/>
        <v>0</v>
      </c>
      <c r="N5" s="66" t="s">
        <v>6</v>
      </c>
    </row>
    <row r="6" spans="1:14" x14ac:dyDescent="0.3">
      <c r="A6" s="167"/>
      <c r="B6" s="9" t="s">
        <v>88</v>
      </c>
      <c r="C6" s="9">
        <v>2.5</v>
      </c>
      <c r="D6" s="9" t="s">
        <v>110</v>
      </c>
      <c r="E6" s="9">
        <v>1</v>
      </c>
      <c r="F6" s="24" t="s">
        <v>130</v>
      </c>
      <c r="G6" s="65" t="s">
        <v>5</v>
      </c>
      <c r="H6" s="69" t="s">
        <v>118</v>
      </c>
      <c r="I6" s="69" t="s">
        <v>118</v>
      </c>
      <c r="J6" s="69" t="s">
        <v>118</v>
      </c>
      <c r="K6" s="66">
        <v>0</v>
      </c>
      <c r="L6" s="66">
        <v>0</v>
      </c>
      <c r="M6" s="66">
        <f t="shared" si="0"/>
        <v>0</v>
      </c>
      <c r="N6" s="66" t="s">
        <v>6</v>
      </c>
    </row>
    <row r="7" spans="1:14" x14ac:dyDescent="0.3">
      <c r="A7" s="167"/>
      <c r="B7" s="9" t="s">
        <v>89</v>
      </c>
      <c r="C7" s="9">
        <v>2.5</v>
      </c>
      <c r="D7" s="9" t="s">
        <v>109</v>
      </c>
      <c r="E7" s="9">
        <v>1</v>
      </c>
      <c r="F7" s="24" t="s">
        <v>130</v>
      </c>
      <c r="G7" s="65" t="s">
        <v>5</v>
      </c>
      <c r="H7" s="69" t="s">
        <v>118</v>
      </c>
      <c r="I7" s="69" t="s">
        <v>118</v>
      </c>
      <c r="J7" s="69" t="s">
        <v>118</v>
      </c>
      <c r="K7" s="66">
        <v>0</v>
      </c>
      <c r="L7" s="66">
        <v>0</v>
      </c>
      <c r="M7" s="66">
        <f t="shared" si="0"/>
        <v>0</v>
      </c>
      <c r="N7" s="66" t="s">
        <v>6</v>
      </c>
    </row>
    <row r="8" spans="1:14" x14ac:dyDescent="0.3">
      <c r="A8" s="167"/>
      <c r="B8" s="9" t="s">
        <v>90</v>
      </c>
      <c r="C8" s="9">
        <v>2.5</v>
      </c>
      <c r="D8" s="9" t="s">
        <v>109</v>
      </c>
      <c r="E8" s="9">
        <v>1</v>
      </c>
      <c r="F8" s="24" t="s">
        <v>130</v>
      </c>
      <c r="G8" s="65" t="s">
        <v>5</v>
      </c>
      <c r="H8" s="69" t="s">
        <v>118</v>
      </c>
      <c r="I8" s="69" t="s">
        <v>118</v>
      </c>
      <c r="J8" s="69" t="s">
        <v>118</v>
      </c>
      <c r="K8" s="66">
        <v>0</v>
      </c>
      <c r="L8" s="66">
        <v>0</v>
      </c>
      <c r="M8" s="66">
        <f t="shared" si="0"/>
        <v>0</v>
      </c>
      <c r="N8" s="66" t="s">
        <v>6</v>
      </c>
    </row>
    <row r="9" spans="1:14" x14ac:dyDescent="0.3">
      <c r="A9" s="167"/>
      <c r="B9" s="9" t="s">
        <v>91</v>
      </c>
      <c r="C9" s="9">
        <v>2.5</v>
      </c>
      <c r="D9" s="9" t="s">
        <v>27</v>
      </c>
      <c r="E9" s="9">
        <v>1</v>
      </c>
      <c r="F9" s="24" t="s">
        <v>130</v>
      </c>
      <c r="G9" s="65" t="s">
        <v>5</v>
      </c>
      <c r="H9" s="69" t="s">
        <v>118</v>
      </c>
      <c r="I9" s="69" t="s">
        <v>118</v>
      </c>
      <c r="J9" s="69" t="s">
        <v>118</v>
      </c>
      <c r="K9" s="66">
        <v>0</v>
      </c>
      <c r="L9" s="66">
        <v>0</v>
      </c>
      <c r="M9" s="66">
        <f t="shared" si="0"/>
        <v>0</v>
      </c>
      <c r="N9" s="66" t="s">
        <v>6</v>
      </c>
    </row>
    <row r="10" spans="1:14" x14ac:dyDescent="0.3">
      <c r="A10" s="167"/>
      <c r="B10" s="9" t="s">
        <v>92</v>
      </c>
      <c r="C10" s="9">
        <v>2.5</v>
      </c>
      <c r="D10" s="9" t="s">
        <v>27</v>
      </c>
      <c r="E10" s="9">
        <v>1</v>
      </c>
      <c r="F10" s="24" t="s">
        <v>130</v>
      </c>
      <c r="G10" s="65" t="s">
        <v>5</v>
      </c>
      <c r="H10" s="69" t="s">
        <v>118</v>
      </c>
      <c r="I10" s="69" t="s">
        <v>118</v>
      </c>
      <c r="J10" s="69" t="s">
        <v>118</v>
      </c>
      <c r="K10" s="66">
        <v>0</v>
      </c>
      <c r="L10" s="66">
        <v>0</v>
      </c>
      <c r="M10" s="66">
        <f t="shared" si="0"/>
        <v>0</v>
      </c>
      <c r="N10" s="66" t="s">
        <v>6</v>
      </c>
    </row>
    <row r="11" spans="1:14" x14ac:dyDescent="0.3">
      <c r="A11" s="167"/>
      <c r="B11" s="9" t="s">
        <v>93</v>
      </c>
      <c r="C11" s="9">
        <v>2.5</v>
      </c>
      <c r="D11" s="9" t="s">
        <v>27</v>
      </c>
      <c r="E11" s="9">
        <v>1</v>
      </c>
      <c r="F11" s="24" t="s">
        <v>130</v>
      </c>
      <c r="G11" s="65" t="s">
        <v>5</v>
      </c>
      <c r="H11" s="69" t="s">
        <v>118</v>
      </c>
      <c r="I11" s="69" t="s">
        <v>118</v>
      </c>
      <c r="J11" s="69" t="s">
        <v>118</v>
      </c>
      <c r="K11" s="66">
        <v>0</v>
      </c>
      <c r="L11" s="66">
        <v>0</v>
      </c>
      <c r="M11" s="66">
        <f t="shared" si="0"/>
        <v>0</v>
      </c>
      <c r="N11" s="66" t="s">
        <v>6</v>
      </c>
    </row>
    <row r="12" spans="1:14" ht="17.25" thickBot="1" x14ac:dyDescent="0.35">
      <c r="A12" s="167"/>
      <c r="B12" s="9" t="s">
        <v>94</v>
      </c>
      <c r="C12" s="9">
        <v>2.5</v>
      </c>
      <c r="D12" s="9" t="s">
        <v>27</v>
      </c>
      <c r="E12" s="9">
        <v>1</v>
      </c>
      <c r="F12" s="24" t="s">
        <v>130</v>
      </c>
      <c r="G12" s="65" t="s">
        <v>5</v>
      </c>
      <c r="H12" s="69" t="s">
        <v>118</v>
      </c>
      <c r="I12" s="69" t="s">
        <v>118</v>
      </c>
      <c r="J12" s="69" t="s">
        <v>118</v>
      </c>
      <c r="K12" s="66">
        <v>0</v>
      </c>
      <c r="L12" s="66">
        <v>0</v>
      </c>
      <c r="M12" s="66">
        <f t="shared" si="0"/>
        <v>0</v>
      </c>
      <c r="N12" s="66" t="s">
        <v>6</v>
      </c>
    </row>
    <row r="13" spans="1:14" x14ac:dyDescent="0.3">
      <c r="A13" s="106"/>
      <c r="B13" s="106"/>
      <c r="C13" s="14">
        <f>AVERAGE(C3:C12)</f>
        <v>2.5</v>
      </c>
      <c r="D13" s="14" t="s">
        <v>27</v>
      </c>
      <c r="E13" s="14">
        <v>1</v>
      </c>
      <c r="F13" s="71"/>
      <c r="G13" s="92">
        <f>COUNTIF(G3:G12, "Not a Reef")/10*100</f>
        <v>100</v>
      </c>
      <c r="H13" s="93">
        <f>COUNTIF(H3:H12, "Yes")/13*100</f>
        <v>0</v>
      </c>
      <c r="I13" s="93">
        <f t="shared" ref="I13:J13" si="1">COUNTIF(I3:I12, "Yes")/13*100</f>
        <v>0</v>
      </c>
      <c r="J13" s="93">
        <f t="shared" si="1"/>
        <v>0</v>
      </c>
      <c r="K13" s="94"/>
      <c r="L13" s="94"/>
      <c r="M13" s="94"/>
      <c r="N13" s="95">
        <f>COUNTIF(N3:N12, "Low")/10*100</f>
        <v>100</v>
      </c>
    </row>
    <row r="14" spans="1:14" x14ac:dyDescent="0.3">
      <c r="A14" s="108"/>
      <c r="B14" s="108"/>
      <c r="C14" s="18"/>
      <c r="D14" s="18"/>
      <c r="E14" s="18"/>
      <c r="F14" s="75"/>
      <c r="G14" s="97">
        <v>0</v>
      </c>
      <c r="H14" s="98"/>
      <c r="I14" s="98"/>
      <c r="J14" s="98"/>
      <c r="K14" s="99"/>
      <c r="L14" s="99"/>
      <c r="M14" s="99"/>
      <c r="N14" s="100">
        <v>0</v>
      </c>
    </row>
    <row r="15" spans="1:14" x14ac:dyDescent="0.3">
      <c r="A15" s="108"/>
      <c r="B15" s="108"/>
      <c r="C15" s="18"/>
      <c r="D15" s="18"/>
      <c r="E15" s="18"/>
      <c r="F15" s="75"/>
      <c r="G15" s="100">
        <v>0</v>
      </c>
      <c r="H15" s="98"/>
      <c r="I15" s="98"/>
      <c r="J15" s="98"/>
      <c r="K15" s="99"/>
      <c r="L15" s="99"/>
      <c r="M15" s="99"/>
      <c r="N15" s="101">
        <v>0</v>
      </c>
    </row>
    <row r="16" spans="1:14" ht="17.25" thickBot="1" x14ac:dyDescent="0.35">
      <c r="A16" s="112"/>
      <c r="B16" s="112"/>
      <c r="C16" s="21"/>
      <c r="D16" s="21"/>
      <c r="E16" s="21"/>
      <c r="F16" s="83"/>
      <c r="G16" s="103">
        <v>0</v>
      </c>
      <c r="H16" s="104"/>
      <c r="I16" s="104"/>
      <c r="J16" s="104"/>
      <c r="K16" s="105"/>
      <c r="L16" s="105"/>
      <c r="M16" s="105"/>
      <c r="N16" s="105"/>
    </row>
    <row r="17" spans="1:14" ht="17.25" thickBot="1" x14ac:dyDescent="0.35">
      <c r="A17" s="108"/>
      <c r="B17" s="108"/>
      <c r="C17" s="108"/>
      <c r="D17" s="108"/>
      <c r="E17" s="108"/>
      <c r="F17" s="107"/>
      <c r="G17" s="109"/>
      <c r="H17" s="110"/>
      <c r="I17" s="110"/>
      <c r="J17" s="108"/>
      <c r="K17" s="111"/>
      <c r="L17" s="108"/>
      <c r="M17" s="108"/>
      <c r="N17" s="108"/>
    </row>
    <row r="18" spans="1:14" x14ac:dyDescent="0.3">
      <c r="A18" s="145" t="s">
        <v>61</v>
      </c>
      <c r="B18" s="14" t="s">
        <v>62</v>
      </c>
      <c r="C18" s="14">
        <v>50</v>
      </c>
      <c r="D18" s="14" t="s">
        <v>21</v>
      </c>
      <c r="E18" s="14">
        <v>1</v>
      </c>
      <c r="F18" s="71" t="s">
        <v>120</v>
      </c>
      <c r="G18" s="72" t="s">
        <v>6</v>
      </c>
      <c r="H18" s="73" t="s">
        <v>119</v>
      </c>
      <c r="I18" s="73" t="s">
        <v>119</v>
      </c>
      <c r="J18" s="73" t="s">
        <v>119</v>
      </c>
      <c r="K18" s="72">
        <v>0</v>
      </c>
      <c r="L18" s="74">
        <v>50</v>
      </c>
      <c r="M18" s="72">
        <f>AVERAGE(K18:L18)</f>
        <v>25</v>
      </c>
      <c r="N18" s="72" t="s">
        <v>6</v>
      </c>
    </row>
    <row r="19" spans="1:14" x14ac:dyDescent="0.3">
      <c r="A19" s="166"/>
      <c r="B19" s="18" t="s">
        <v>63</v>
      </c>
      <c r="C19" s="88">
        <v>2.5</v>
      </c>
      <c r="D19" s="18" t="s">
        <v>13</v>
      </c>
      <c r="E19" s="18">
        <v>1</v>
      </c>
      <c r="F19" s="75" t="s">
        <v>121</v>
      </c>
      <c r="G19" s="76" t="s">
        <v>5</v>
      </c>
      <c r="H19" s="77" t="s">
        <v>118</v>
      </c>
      <c r="I19" s="77" t="s">
        <v>118</v>
      </c>
      <c r="J19" s="77" t="s">
        <v>118</v>
      </c>
      <c r="K19" s="78">
        <v>0</v>
      </c>
      <c r="L19" s="78">
        <v>0</v>
      </c>
      <c r="M19" s="78">
        <f t="shared" ref="M19:M44" si="2">AVERAGE(K19:L19)</f>
        <v>0</v>
      </c>
      <c r="N19" s="78" t="s">
        <v>6</v>
      </c>
    </row>
    <row r="20" spans="1:14" x14ac:dyDescent="0.3">
      <c r="A20" s="166"/>
      <c r="B20" s="18" t="s">
        <v>64</v>
      </c>
      <c r="C20" s="18">
        <v>0</v>
      </c>
      <c r="D20" s="18">
        <v>0</v>
      </c>
      <c r="E20" s="18">
        <v>0</v>
      </c>
      <c r="F20" s="75" t="s">
        <v>122</v>
      </c>
      <c r="G20" s="76" t="s">
        <v>5</v>
      </c>
      <c r="H20" s="77" t="s">
        <v>118</v>
      </c>
      <c r="I20" s="77" t="s">
        <v>118</v>
      </c>
      <c r="J20" s="77" t="s">
        <v>118</v>
      </c>
      <c r="K20" s="78">
        <v>0</v>
      </c>
      <c r="L20" s="78">
        <v>0</v>
      </c>
      <c r="M20" s="78">
        <f t="shared" si="2"/>
        <v>0</v>
      </c>
      <c r="N20" s="78" t="s">
        <v>6</v>
      </c>
    </row>
    <row r="21" spans="1:14" x14ac:dyDescent="0.3">
      <c r="A21" s="166"/>
      <c r="B21" s="18" t="s">
        <v>65</v>
      </c>
      <c r="C21" s="18">
        <v>5</v>
      </c>
      <c r="D21" s="18" t="s">
        <v>21</v>
      </c>
      <c r="E21" s="18">
        <v>1</v>
      </c>
      <c r="F21" s="75" t="s">
        <v>123</v>
      </c>
      <c r="G21" s="76" t="s">
        <v>5</v>
      </c>
      <c r="H21" s="77" t="s">
        <v>118</v>
      </c>
      <c r="I21" s="77" t="s">
        <v>118</v>
      </c>
      <c r="J21" s="77" t="s">
        <v>118</v>
      </c>
      <c r="K21" s="78">
        <v>0</v>
      </c>
      <c r="L21" s="78">
        <v>0</v>
      </c>
      <c r="M21" s="78">
        <f t="shared" si="2"/>
        <v>0</v>
      </c>
      <c r="N21" s="78" t="s">
        <v>6</v>
      </c>
    </row>
    <row r="22" spans="1:14" x14ac:dyDescent="0.3">
      <c r="A22" s="166"/>
      <c r="B22" s="18" t="s">
        <v>66</v>
      </c>
      <c r="C22" s="18">
        <v>25</v>
      </c>
      <c r="D22" s="18" t="s">
        <v>21</v>
      </c>
      <c r="E22" s="18">
        <v>1</v>
      </c>
      <c r="F22" s="75" t="s">
        <v>121</v>
      </c>
      <c r="G22" s="78" t="s">
        <v>6</v>
      </c>
      <c r="H22" s="77" t="s">
        <v>118</v>
      </c>
      <c r="I22" s="77" t="s">
        <v>118</v>
      </c>
      <c r="J22" s="77" t="s">
        <v>118</v>
      </c>
      <c r="K22" s="78">
        <v>0</v>
      </c>
      <c r="L22" s="79">
        <v>50</v>
      </c>
      <c r="M22" s="78">
        <f t="shared" si="2"/>
        <v>25</v>
      </c>
      <c r="N22" s="78" t="s">
        <v>6</v>
      </c>
    </row>
    <row r="23" spans="1:14" x14ac:dyDescent="0.3">
      <c r="A23" s="166"/>
      <c r="B23" s="18" t="s">
        <v>67</v>
      </c>
      <c r="C23" s="18">
        <v>65</v>
      </c>
      <c r="D23" s="18" t="s">
        <v>14</v>
      </c>
      <c r="E23" s="18">
        <v>1</v>
      </c>
      <c r="F23" s="75" t="s">
        <v>124</v>
      </c>
      <c r="G23" s="80" t="s">
        <v>8</v>
      </c>
      <c r="H23" s="81" t="s">
        <v>119</v>
      </c>
      <c r="I23" s="81" t="s">
        <v>119</v>
      </c>
      <c r="J23" s="81" t="s">
        <v>119</v>
      </c>
      <c r="K23" s="78">
        <v>0</v>
      </c>
      <c r="L23" s="80">
        <v>100</v>
      </c>
      <c r="M23" s="79">
        <f t="shared" si="2"/>
        <v>50</v>
      </c>
      <c r="N23" s="79" t="s">
        <v>7</v>
      </c>
    </row>
    <row r="24" spans="1:14" x14ac:dyDescent="0.3">
      <c r="A24" s="166"/>
      <c r="B24" s="18" t="s">
        <v>68</v>
      </c>
      <c r="C24" s="18">
        <v>30</v>
      </c>
      <c r="D24" s="18" t="s">
        <v>13</v>
      </c>
      <c r="E24" s="18">
        <v>1</v>
      </c>
      <c r="F24" s="75" t="s">
        <v>125</v>
      </c>
      <c r="G24" s="79" t="s">
        <v>7</v>
      </c>
      <c r="H24" s="81" t="s">
        <v>119</v>
      </c>
      <c r="I24" s="77" t="s">
        <v>118</v>
      </c>
      <c r="J24" s="82" t="s">
        <v>119</v>
      </c>
      <c r="K24" s="78">
        <v>0</v>
      </c>
      <c r="L24" s="78">
        <v>0</v>
      </c>
      <c r="M24" s="78">
        <f t="shared" si="2"/>
        <v>0</v>
      </c>
      <c r="N24" s="78" t="s">
        <v>6</v>
      </c>
    </row>
    <row r="25" spans="1:14" x14ac:dyDescent="0.3">
      <c r="A25" s="166"/>
      <c r="B25" s="18" t="s">
        <v>69</v>
      </c>
      <c r="C25" s="18">
        <v>10</v>
      </c>
      <c r="D25" s="18" t="s">
        <v>13</v>
      </c>
      <c r="E25" s="18">
        <v>1</v>
      </c>
      <c r="F25" s="75" t="s">
        <v>126</v>
      </c>
      <c r="G25" s="78" t="s">
        <v>6</v>
      </c>
      <c r="H25" s="77" t="s">
        <v>118</v>
      </c>
      <c r="I25" s="77" t="s">
        <v>118</v>
      </c>
      <c r="J25" s="77" t="s">
        <v>118</v>
      </c>
      <c r="K25" s="78">
        <v>0</v>
      </c>
      <c r="L25" s="78">
        <v>0</v>
      </c>
      <c r="M25" s="78">
        <f t="shared" si="2"/>
        <v>0</v>
      </c>
      <c r="N25" s="78" t="s">
        <v>6</v>
      </c>
    </row>
    <row r="26" spans="1:14" x14ac:dyDescent="0.3">
      <c r="A26" s="166"/>
      <c r="B26" s="18" t="s">
        <v>70</v>
      </c>
      <c r="C26" s="88">
        <v>2.5</v>
      </c>
      <c r="D26" s="18" t="s">
        <v>21</v>
      </c>
      <c r="E26" s="18">
        <v>1</v>
      </c>
      <c r="F26" s="75" t="s">
        <v>121</v>
      </c>
      <c r="G26" s="76" t="s">
        <v>5</v>
      </c>
      <c r="H26" s="77" t="s">
        <v>118</v>
      </c>
      <c r="I26" s="77" t="s">
        <v>118</v>
      </c>
      <c r="J26" s="77" t="s">
        <v>118</v>
      </c>
      <c r="K26" s="78">
        <v>0</v>
      </c>
      <c r="L26" s="78">
        <v>0</v>
      </c>
      <c r="M26" s="78">
        <f t="shared" si="2"/>
        <v>0</v>
      </c>
      <c r="N26" s="78" t="s">
        <v>6</v>
      </c>
    </row>
    <row r="27" spans="1:14" x14ac:dyDescent="0.3">
      <c r="A27" s="166"/>
      <c r="B27" s="18" t="s">
        <v>71</v>
      </c>
      <c r="C27" s="88">
        <v>2.5</v>
      </c>
      <c r="D27" s="18" t="s">
        <v>21</v>
      </c>
      <c r="E27" s="18">
        <v>1</v>
      </c>
      <c r="F27" s="75" t="s">
        <v>127</v>
      </c>
      <c r="G27" s="76" t="s">
        <v>5</v>
      </c>
      <c r="H27" s="77" t="s">
        <v>118</v>
      </c>
      <c r="I27" s="77" t="s">
        <v>118</v>
      </c>
      <c r="J27" s="77" t="s">
        <v>118</v>
      </c>
      <c r="K27" s="78">
        <v>0</v>
      </c>
      <c r="L27" s="78">
        <v>0</v>
      </c>
      <c r="M27" s="78">
        <f t="shared" si="2"/>
        <v>0</v>
      </c>
      <c r="N27" s="78" t="s">
        <v>6</v>
      </c>
    </row>
    <row r="28" spans="1:14" x14ac:dyDescent="0.3">
      <c r="A28" s="166"/>
      <c r="B28" s="18" t="s">
        <v>72</v>
      </c>
      <c r="C28" s="18">
        <v>5</v>
      </c>
      <c r="D28" s="18" t="s">
        <v>21</v>
      </c>
      <c r="E28" s="18">
        <v>1</v>
      </c>
      <c r="F28" s="75" t="s">
        <v>121</v>
      </c>
      <c r="G28" s="76" t="s">
        <v>5</v>
      </c>
      <c r="H28" s="77" t="s">
        <v>118</v>
      </c>
      <c r="I28" s="77" t="s">
        <v>118</v>
      </c>
      <c r="J28" s="77" t="s">
        <v>118</v>
      </c>
      <c r="K28" s="78">
        <v>0</v>
      </c>
      <c r="L28" s="78">
        <v>0</v>
      </c>
      <c r="M28" s="78">
        <f t="shared" si="2"/>
        <v>0</v>
      </c>
      <c r="N28" s="78" t="s">
        <v>6</v>
      </c>
    </row>
    <row r="29" spans="1:14" x14ac:dyDescent="0.3">
      <c r="A29" s="166"/>
      <c r="B29" s="18" t="s">
        <v>73</v>
      </c>
      <c r="C29" s="18">
        <v>25</v>
      </c>
      <c r="D29" s="18" t="s">
        <v>21</v>
      </c>
      <c r="E29" s="18">
        <v>1</v>
      </c>
      <c r="F29" s="75" t="s">
        <v>128</v>
      </c>
      <c r="G29" s="78" t="s">
        <v>6</v>
      </c>
      <c r="H29" s="77" t="s">
        <v>118</v>
      </c>
      <c r="I29" s="77" t="s">
        <v>118</v>
      </c>
      <c r="J29" s="77" t="s">
        <v>118</v>
      </c>
      <c r="K29" s="78">
        <v>0</v>
      </c>
      <c r="L29" s="78">
        <v>0</v>
      </c>
      <c r="M29" s="78">
        <f t="shared" si="2"/>
        <v>0</v>
      </c>
      <c r="N29" s="78" t="s">
        <v>6</v>
      </c>
    </row>
    <row r="30" spans="1:14" ht="17.25" thickBot="1" x14ac:dyDescent="0.35">
      <c r="A30" s="146"/>
      <c r="B30" s="21" t="s">
        <v>74</v>
      </c>
      <c r="C30" s="89">
        <v>2.5</v>
      </c>
      <c r="D30" s="21" t="s">
        <v>27</v>
      </c>
      <c r="E30" s="21">
        <v>1</v>
      </c>
      <c r="F30" s="83" t="s">
        <v>121</v>
      </c>
      <c r="G30" s="84" t="s">
        <v>5</v>
      </c>
      <c r="H30" s="85" t="s">
        <v>118</v>
      </c>
      <c r="I30" s="85" t="s">
        <v>118</v>
      </c>
      <c r="J30" s="85" t="s">
        <v>118</v>
      </c>
      <c r="K30" s="86">
        <v>0</v>
      </c>
      <c r="L30" s="86">
        <v>0</v>
      </c>
      <c r="M30" s="86">
        <f t="shared" si="2"/>
        <v>0</v>
      </c>
      <c r="N30" s="86" t="s">
        <v>6</v>
      </c>
    </row>
    <row r="31" spans="1:14" x14ac:dyDescent="0.3">
      <c r="A31" s="91"/>
      <c r="B31" s="14"/>
      <c r="C31" s="14">
        <f>AVERAGE(C18:C30)</f>
        <v>17.307692307692307</v>
      </c>
      <c r="D31" s="14" t="s">
        <v>14</v>
      </c>
      <c r="E31" s="14">
        <v>1</v>
      </c>
      <c r="F31" s="71"/>
      <c r="G31" s="92">
        <f>COUNTIF(G18:G30, "Not a Reef")/13*100</f>
        <v>53.846153846153847</v>
      </c>
      <c r="H31" s="93">
        <f>COUNTIF(H18:H30, "Yes")/13*100</f>
        <v>23.076923076923077</v>
      </c>
      <c r="I31" s="93">
        <f t="shared" ref="I31:J31" si="3">COUNTIF(I18:I30, "Yes")/13*100</f>
        <v>15.384615384615385</v>
      </c>
      <c r="J31" s="93">
        <f t="shared" si="3"/>
        <v>23.076923076923077</v>
      </c>
      <c r="K31" s="94"/>
      <c r="L31" s="94"/>
      <c r="M31" s="94"/>
      <c r="N31" s="95">
        <f>COUNTIF(N18:N30, "Low")/13*100</f>
        <v>92.307692307692307</v>
      </c>
    </row>
    <row r="32" spans="1:14" x14ac:dyDescent="0.3">
      <c r="A32" s="96"/>
      <c r="B32" s="18"/>
      <c r="C32" s="18"/>
      <c r="D32" s="18"/>
      <c r="E32" s="18"/>
      <c r="F32" s="75"/>
      <c r="G32" s="97">
        <f>COUNTIF(G18:G30, "Low")/13*100</f>
        <v>30.76923076923077</v>
      </c>
      <c r="H32" s="98"/>
      <c r="I32" s="98"/>
      <c r="J32" s="98"/>
      <c r="K32" s="99"/>
      <c r="L32" s="99"/>
      <c r="M32" s="99"/>
      <c r="N32" s="100">
        <f>COUNTIF(N18:N30, "Medium")/13*100</f>
        <v>7.6923076923076925</v>
      </c>
    </row>
    <row r="33" spans="1:14" x14ac:dyDescent="0.3">
      <c r="A33" s="96"/>
      <c r="B33" s="18"/>
      <c r="C33" s="18"/>
      <c r="D33" s="18"/>
      <c r="E33" s="18"/>
      <c r="F33" s="75"/>
      <c r="G33" s="100">
        <f>COUNTIF(G18:G30, "Medium")/13*100</f>
        <v>7.6923076923076925</v>
      </c>
      <c r="H33" s="98"/>
      <c r="I33" s="98"/>
      <c r="J33" s="98"/>
      <c r="K33" s="99"/>
      <c r="L33" s="99"/>
      <c r="M33" s="99"/>
      <c r="N33" s="101">
        <f>COUNTIF(N18:N30, "High")/13*100</f>
        <v>0</v>
      </c>
    </row>
    <row r="34" spans="1:14" ht="17.25" thickBot="1" x14ac:dyDescent="0.35">
      <c r="A34" s="102"/>
      <c r="B34" s="21"/>
      <c r="C34" s="21"/>
      <c r="D34" s="21"/>
      <c r="E34" s="21"/>
      <c r="F34" s="83"/>
      <c r="G34" s="103">
        <f>COUNTIF(G18:G30, "High")/13*100</f>
        <v>7.6923076923076925</v>
      </c>
      <c r="H34" s="104"/>
      <c r="I34" s="104"/>
      <c r="J34" s="104"/>
      <c r="K34" s="105"/>
      <c r="L34" s="105"/>
      <c r="M34" s="105"/>
      <c r="N34" s="105"/>
    </row>
    <row r="35" spans="1:14" ht="17.25" thickBot="1" x14ac:dyDescent="0.35">
      <c r="A35" s="68"/>
      <c r="G35" s="70"/>
      <c r="H35" s="87"/>
      <c r="I35" s="87"/>
      <c r="J35" s="87"/>
      <c r="K35" s="70"/>
      <c r="L35" s="70"/>
      <c r="M35" s="70"/>
      <c r="N35" s="70"/>
    </row>
    <row r="36" spans="1:14" x14ac:dyDescent="0.3">
      <c r="A36" s="145" t="s">
        <v>75</v>
      </c>
      <c r="B36" s="14" t="s">
        <v>76</v>
      </c>
      <c r="C36" s="14">
        <v>40</v>
      </c>
      <c r="D36" s="14" t="s">
        <v>14</v>
      </c>
      <c r="E36" s="14">
        <v>1</v>
      </c>
      <c r="F36" s="71" t="s">
        <v>129</v>
      </c>
      <c r="G36" s="113" t="s">
        <v>8</v>
      </c>
      <c r="H36" s="114" t="s">
        <v>119</v>
      </c>
      <c r="I36" s="115" t="s">
        <v>118</v>
      </c>
      <c r="J36" s="114" t="s">
        <v>119</v>
      </c>
      <c r="K36" s="72">
        <v>0</v>
      </c>
      <c r="L36" s="74">
        <v>50</v>
      </c>
      <c r="M36" s="72">
        <f t="shared" si="2"/>
        <v>25</v>
      </c>
      <c r="N36" s="72" t="s">
        <v>6</v>
      </c>
    </row>
    <row r="37" spans="1:14" x14ac:dyDescent="0.3">
      <c r="A37" s="166"/>
      <c r="B37" s="18" t="s">
        <v>77</v>
      </c>
      <c r="C37" s="18">
        <v>25</v>
      </c>
      <c r="D37" s="18" t="s">
        <v>14</v>
      </c>
      <c r="E37" s="18">
        <v>1</v>
      </c>
      <c r="F37" s="75" t="s">
        <v>121</v>
      </c>
      <c r="G37" s="79" t="s">
        <v>7</v>
      </c>
      <c r="H37" s="77" t="s">
        <v>118</v>
      </c>
      <c r="I37" s="77" t="s">
        <v>118</v>
      </c>
      <c r="J37" s="77" t="s">
        <v>118</v>
      </c>
      <c r="K37" s="78">
        <v>0</v>
      </c>
      <c r="L37" s="78">
        <v>0</v>
      </c>
      <c r="M37" s="78">
        <f t="shared" si="2"/>
        <v>0</v>
      </c>
      <c r="N37" s="78" t="s">
        <v>6</v>
      </c>
    </row>
    <row r="38" spans="1:14" x14ac:dyDescent="0.3">
      <c r="A38" s="166"/>
      <c r="B38" s="18" t="s">
        <v>78</v>
      </c>
      <c r="C38" s="18">
        <v>85</v>
      </c>
      <c r="D38" s="18" t="s">
        <v>14</v>
      </c>
      <c r="E38" s="18">
        <v>1</v>
      </c>
      <c r="F38" s="75" t="s">
        <v>129</v>
      </c>
      <c r="G38" s="80" t="s">
        <v>8</v>
      </c>
      <c r="H38" s="81" t="s">
        <v>119</v>
      </c>
      <c r="I38" s="81" t="s">
        <v>119</v>
      </c>
      <c r="J38" s="81" t="s">
        <v>119</v>
      </c>
      <c r="K38" s="78">
        <v>0</v>
      </c>
      <c r="L38" s="80">
        <v>100</v>
      </c>
      <c r="M38" s="79">
        <f t="shared" si="2"/>
        <v>50</v>
      </c>
      <c r="N38" s="79" t="s">
        <v>7</v>
      </c>
    </row>
    <row r="39" spans="1:14" x14ac:dyDescent="0.3">
      <c r="A39" s="166"/>
      <c r="B39" s="18" t="s">
        <v>79</v>
      </c>
      <c r="C39" s="18">
        <v>20</v>
      </c>
      <c r="D39" s="18" t="s">
        <v>14</v>
      </c>
      <c r="E39" s="18">
        <v>1</v>
      </c>
      <c r="F39" s="75" t="s">
        <v>126</v>
      </c>
      <c r="G39" s="79" t="s">
        <v>7</v>
      </c>
      <c r="H39" s="77" t="s">
        <v>118</v>
      </c>
      <c r="I39" s="77" t="s">
        <v>118</v>
      </c>
      <c r="J39" s="77" t="s">
        <v>118</v>
      </c>
      <c r="K39" s="78">
        <v>0</v>
      </c>
      <c r="L39" s="78">
        <v>0</v>
      </c>
      <c r="M39" s="78">
        <f t="shared" si="2"/>
        <v>0</v>
      </c>
      <c r="N39" s="78" t="s">
        <v>6</v>
      </c>
    </row>
    <row r="40" spans="1:14" x14ac:dyDescent="0.3">
      <c r="A40" s="166"/>
      <c r="B40" s="18" t="s">
        <v>80</v>
      </c>
      <c r="C40" s="18">
        <v>80</v>
      </c>
      <c r="D40" s="18" t="s">
        <v>13</v>
      </c>
      <c r="E40" s="18">
        <v>1</v>
      </c>
      <c r="F40" s="75" t="s">
        <v>129</v>
      </c>
      <c r="G40" s="79" t="s">
        <v>7</v>
      </c>
      <c r="H40" s="81" t="s">
        <v>119</v>
      </c>
      <c r="I40" s="81" t="s">
        <v>119</v>
      </c>
      <c r="J40" s="81" t="s">
        <v>119</v>
      </c>
      <c r="K40" s="78">
        <v>0</v>
      </c>
      <c r="L40" s="80">
        <v>100</v>
      </c>
      <c r="M40" s="79">
        <f t="shared" si="2"/>
        <v>50</v>
      </c>
      <c r="N40" s="79" t="s">
        <v>7</v>
      </c>
    </row>
    <row r="41" spans="1:14" x14ac:dyDescent="0.3">
      <c r="A41" s="166"/>
      <c r="B41" s="18" t="s">
        <v>81</v>
      </c>
      <c r="C41" s="18">
        <v>25</v>
      </c>
      <c r="D41" s="18" t="s">
        <v>14</v>
      </c>
      <c r="E41" s="18">
        <v>1</v>
      </c>
      <c r="F41" s="75" t="s">
        <v>125</v>
      </c>
      <c r="G41" s="79" t="s">
        <v>7</v>
      </c>
      <c r="H41" s="77" t="s">
        <v>118</v>
      </c>
      <c r="I41" s="77" t="s">
        <v>118</v>
      </c>
      <c r="J41" s="77" t="s">
        <v>118</v>
      </c>
      <c r="K41" s="78">
        <v>0</v>
      </c>
      <c r="L41" s="78">
        <v>0</v>
      </c>
      <c r="M41" s="78">
        <f t="shared" si="2"/>
        <v>0</v>
      </c>
      <c r="N41" s="78" t="s">
        <v>6</v>
      </c>
    </row>
    <row r="42" spans="1:14" x14ac:dyDescent="0.3">
      <c r="A42" s="166"/>
      <c r="B42" s="18" t="s">
        <v>82</v>
      </c>
      <c r="C42" s="18">
        <v>20</v>
      </c>
      <c r="D42" s="18" t="s">
        <v>14</v>
      </c>
      <c r="E42" s="18">
        <v>1</v>
      </c>
      <c r="F42" s="75" t="s">
        <v>126</v>
      </c>
      <c r="G42" s="79" t="s">
        <v>7</v>
      </c>
      <c r="H42" s="77" t="s">
        <v>118</v>
      </c>
      <c r="I42" s="77" t="s">
        <v>118</v>
      </c>
      <c r="J42" s="77" t="s">
        <v>118</v>
      </c>
      <c r="K42" s="78">
        <v>0</v>
      </c>
      <c r="L42" s="78">
        <v>0</v>
      </c>
      <c r="M42" s="78">
        <f t="shared" si="2"/>
        <v>0</v>
      </c>
      <c r="N42" s="78" t="s">
        <v>6</v>
      </c>
    </row>
    <row r="43" spans="1:14" x14ac:dyDescent="0.3">
      <c r="A43" s="166"/>
      <c r="B43" s="18" t="s">
        <v>83</v>
      </c>
      <c r="C43" s="18">
        <v>15</v>
      </c>
      <c r="D43" s="18" t="s">
        <v>27</v>
      </c>
      <c r="E43" s="18">
        <v>1</v>
      </c>
      <c r="F43" s="75" t="s">
        <v>121</v>
      </c>
      <c r="G43" s="76" t="s">
        <v>5</v>
      </c>
      <c r="H43" s="77" t="s">
        <v>118</v>
      </c>
      <c r="I43" s="77" t="s">
        <v>118</v>
      </c>
      <c r="J43" s="77" t="s">
        <v>118</v>
      </c>
      <c r="K43" s="78">
        <v>0</v>
      </c>
      <c r="L43" s="78">
        <v>0</v>
      </c>
      <c r="M43" s="78">
        <f t="shared" si="2"/>
        <v>0</v>
      </c>
      <c r="N43" s="78" t="s">
        <v>6</v>
      </c>
    </row>
    <row r="44" spans="1:14" ht="17.25" thickBot="1" x14ac:dyDescent="0.35">
      <c r="A44" s="146"/>
      <c r="B44" s="21" t="s">
        <v>84</v>
      </c>
      <c r="C44" s="21">
        <v>5</v>
      </c>
      <c r="D44" s="21" t="s">
        <v>27</v>
      </c>
      <c r="E44" s="21">
        <v>1</v>
      </c>
      <c r="F44" s="83" t="s">
        <v>121</v>
      </c>
      <c r="G44" s="84" t="s">
        <v>5</v>
      </c>
      <c r="H44" s="85" t="s">
        <v>118</v>
      </c>
      <c r="I44" s="85" t="s">
        <v>118</v>
      </c>
      <c r="J44" s="85" t="s">
        <v>118</v>
      </c>
      <c r="K44" s="86">
        <v>0</v>
      </c>
      <c r="L44" s="86">
        <v>0</v>
      </c>
      <c r="M44" s="86">
        <f t="shared" si="2"/>
        <v>0</v>
      </c>
      <c r="N44" s="86" t="s">
        <v>6</v>
      </c>
    </row>
    <row r="45" spans="1:14" x14ac:dyDescent="0.3">
      <c r="A45" s="91"/>
      <c r="B45" s="14"/>
      <c r="C45" s="14">
        <f>AVERAGE(C36:C44)</f>
        <v>35</v>
      </c>
      <c r="D45" s="14" t="s">
        <v>14</v>
      </c>
      <c r="E45" s="14">
        <v>1</v>
      </c>
      <c r="F45" s="71"/>
      <c r="G45" s="92">
        <f>COUNTIF(G36:G44, "Not a Reef")/9*100</f>
        <v>22.222222222222221</v>
      </c>
      <c r="H45" s="93">
        <f>COUNTIF(H36:H44, "Yes")/13*100</f>
        <v>23.076923076923077</v>
      </c>
      <c r="I45" s="93">
        <f t="shared" ref="I45:J45" si="4">COUNTIF(I36:I44, "Yes")/13*100</f>
        <v>15.384615384615385</v>
      </c>
      <c r="J45" s="93">
        <f t="shared" si="4"/>
        <v>23.076923076923077</v>
      </c>
      <c r="K45" s="94"/>
      <c r="L45" s="94"/>
      <c r="M45" s="94"/>
      <c r="N45" s="95">
        <f>COUNTIF(N36:N44, "Low")/9*100</f>
        <v>77.777777777777786</v>
      </c>
    </row>
    <row r="46" spans="1:14" x14ac:dyDescent="0.3">
      <c r="A46" s="96"/>
      <c r="B46" s="18"/>
      <c r="C46" s="18"/>
      <c r="D46" s="18"/>
      <c r="E46" s="18"/>
      <c r="F46" s="75"/>
      <c r="G46" s="97">
        <f>COUNTIF(G36:G44, "Low")/9*100</f>
        <v>0</v>
      </c>
      <c r="H46" s="98"/>
      <c r="I46" s="98"/>
      <c r="J46" s="98"/>
      <c r="K46" s="99"/>
      <c r="L46" s="99"/>
      <c r="M46" s="99"/>
      <c r="N46" s="100">
        <f>COUNTIF(N36:N44, "Medium")/9*100</f>
        <v>22.222222222222221</v>
      </c>
    </row>
    <row r="47" spans="1:14" x14ac:dyDescent="0.3">
      <c r="A47" s="96"/>
      <c r="B47" s="18"/>
      <c r="C47" s="18"/>
      <c r="D47" s="18"/>
      <c r="E47" s="18"/>
      <c r="F47" s="75"/>
      <c r="G47" s="100">
        <f>COUNTIF(G36:G44, "Medium")/9*100</f>
        <v>55.555555555555557</v>
      </c>
      <c r="H47" s="98"/>
      <c r="I47" s="98"/>
      <c r="J47" s="98"/>
      <c r="K47" s="99"/>
      <c r="L47" s="99"/>
      <c r="M47" s="99"/>
      <c r="N47" s="101">
        <f>COUNTIF(N36:N44, "High")/9*100</f>
        <v>0</v>
      </c>
    </row>
    <row r="48" spans="1:14" ht="17.25" thickBot="1" x14ac:dyDescent="0.35">
      <c r="A48" s="102"/>
      <c r="B48" s="21"/>
      <c r="C48" s="21"/>
      <c r="D48" s="21"/>
      <c r="E48" s="21"/>
      <c r="F48" s="83"/>
      <c r="G48" s="103">
        <f>COUNTIF(G36:G44, "High")/9*100</f>
        <v>22.222222222222221</v>
      </c>
      <c r="H48" s="104"/>
      <c r="I48" s="104"/>
      <c r="J48" s="104"/>
      <c r="K48" s="105"/>
      <c r="L48" s="105"/>
      <c r="M48" s="105"/>
      <c r="N48" s="105"/>
    </row>
    <row r="49" spans="1:14" ht="17.25" thickBot="1" x14ac:dyDescent="0.35">
      <c r="A49" s="1"/>
      <c r="B49" s="1"/>
      <c r="C49" s="1"/>
      <c r="D49" s="1"/>
      <c r="E49" s="1"/>
      <c r="F49" s="1"/>
      <c r="G49" s="1"/>
    </row>
    <row r="50" spans="1:14" x14ac:dyDescent="0.3">
      <c r="A50" s="145">
        <v>37</v>
      </c>
      <c r="B50" s="14" t="s">
        <v>95</v>
      </c>
      <c r="C50" s="14">
        <v>0</v>
      </c>
      <c r="D50" s="14">
        <v>0</v>
      </c>
      <c r="E50" s="14">
        <v>0</v>
      </c>
      <c r="F50" s="71" t="s">
        <v>131</v>
      </c>
      <c r="G50" s="116" t="s">
        <v>5</v>
      </c>
      <c r="H50" s="117" t="s">
        <v>118</v>
      </c>
      <c r="I50" s="117" t="s">
        <v>118</v>
      </c>
      <c r="J50" s="117" t="s">
        <v>118</v>
      </c>
      <c r="K50" s="72">
        <v>0</v>
      </c>
      <c r="L50" s="72">
        <v>0</v>
      </c>
      <c r="M50" s="72">
        <f>AVERAGE(K50:L50)</f>
        <v>0</v>
      </c>
      <c r="N50" s="72" t="s">
        <v>6</v>
      </c>
    </row>
    <row r="51" spans="1:14" x14ac:dyDescent="0.3">
      <c r="A51" s="166"/>
      <c r="B51" s="18" t="s">
        <v>96</v>
      </c>
      <c r="C51" s="18">
        <v>0</v>
      </c>
      <c r="D51" s="18">
        <v>0</v>
      </c>
      <c r="E51" s="18">
        <v>0</v>
      </c>
      <c r="F51" s="75" t="s">
        <v>132</v>
      </c>
      <c r="G51" s="76" t="s">
        <v>5</v>
      </c>
      <c r="H51" s="118" t="s">
        <v>118</v>
      </c>
      <c r="I51" s="118" t="s">
        <v>118</v>
      </c>
      <c r="J51" s="118" t="s">
        <v>118</v>
      </c>
      <c r="K51" s="78">
        <v>0</v>
      </c>
      <c r="L51" s="78">
        <v>0</v>
      </c>
      <c r="M51" s="78">
        <f t="shared" ref="M51:M63" si="5">AVERAGE(K51:L51)</f>
        <v>0</v>
      </c>
      <c r="N51" s="78" t="s">
        <v>6</v>
      </c>
    </row>
    <row r="52" spans="1:14" x14ac:dyDescent="0.3">
      <c r="A52" s="166"/>
      <c r="B52" s="18" t="s">
        <v>97</v>
      </c>
      <c r="C52" s="18">
        <v>0</v>
      </c>
      <c r="D52" s="18">
        <v>0</v>
      </c>
      <c r="E52" s="18">
        <v>0</v>
      </c>
      <c r="F52" s="75" t="s">
        <v>132</v>
      </c>
      <c r="G52" s="76" t="s">
        <v>5</v>
      </c>
      <c r="H52" s="118" t="s">
        <v>118</v>
      </c>
      <c r="I52" s="118" t="s">
        <v>118</v>
      </c>
      <c r="J52" s="118" t="s">
        <v>118</v>
      </c>
      <c r="K52" s="78">
        <v>0</v>
      </c>
      <c r="L52" s="78">
        <v>0</v>
      </c>
      <c r="M52" s="78">
        <f t="shared" si="5"/>
        <v>0</v>
      </c>
      <c r="N52" s="78" t="s">
        <v>6</v>
      </c>
    </row>
    <row r="53" spans="1:14" x14ac:dyDescent="0.3">
      <c r="A53" s="166"/>
      <c r="B53" s="18" t="s">
        <v>98</v>
      </c>
      <c r="C53" s="18">
        <v>0</v>
      </c>
      <c r="D53" s="18">
        <v>0</v>
      </c>
      <c r="E53" s="18">
        <v>0</v>
      </c>
      <c r="F53" s="75" t="s">
        <v>133</v>
      </c>
      <c r="G53" s="76" t="s">
        <v>5</v>
      </c>
      <c r="H53" s="118" t="s">
        <v>118</v>
      </c>
      <c r="I53" s="118" t="s">
        <v>118</v>
      </c>
      <c r="J53" s="118" t="s">
        <v>118</v>
      </c>
      <c r="K53" s="78">
        <v>0</v>
      </c>
      <c r="L53" s="78">
        <v>0</v>
      </c>
      <c r="M53" s="78">
        <f t="shared" si="5"/>
        <v>0</v>
      </c>
      <c r="N53" s="78" t="s">
        <v>6</v>
      </c>
    </row>
    <row r="54" spans="1:14" x14ac:dyDescent="0.3">
      <c r="A54" s="166"/>
      <c r="B54" s="18" t="s">
        <v>99</v>
      </c>
      <c r="C54" s="18">
        <v>0</v>
      </c>
      <c r="D54" s="18">
        <v>0</v>
      </c>
      <c r="E54" s="18">
        <v>0</v>
      </c>
      <c r="F54" s="75" t="s">
        <v>134</v>
      </c>
      <c r="G54" s="76" t="s">
        <v>5</v>
      </c>
      <c r="H54" s="118" t="s">
        <v>118</v>
      </c>
      <c r="I54" s="118" t="s">
        <v>118</v>
      </c>
      <c r="J54" s="118" t="s">
        <v>118</v>
      </c>
      <c r="K54" s="78">
        <v>0</v>
      </c>
      <c r="L54" s="78">
        <v>0</v>
      </c>
      <c r="M54" s="78">
        <f t="shared" si="5"/>
        <v>0</v>
      </c>
      <c r="N54" s="78" t="s">
        <v>6</v>
      </c>
    </row>
    <row r="55" spans="1:14" x14ac:dyDescent="0.3">
      <c r="A55" s="166"/>
      <c r="B55" s="18" t="s">
        <v>100</v>
      </c>
      <c r="C55" s="18">
        <v>0</v>
      </c>
      <c r="D55" s="18">
        <v>0</v>
      </c>
      <c r="E55" s="18">
        <v>0</v>
      </c>
      <c r="F55" s="75" t="s">
        <v>135</v>
      </c>
      <c r="G55" s="76" t="s">
        <v>5</v>
      </c>
      <c r="H55" s="118" t="s">
        <v>118</v>
      </c>
      <c r="I55" s="118" t="s">
        <v>118</v>
      </c>
      <c r="J55" s="118" t="s">
        <v>118</v>
      </c>
      <c r="K55" s="78">
        <v>0</v>
      </c>
      <c r="L55" s="78">
        <v>0</v>
      </c>
      <c r="M55" s="78">
        <f t="shared" si="5"/>
        <v>0</v>
      </c>
      <c r="N55" s="78" t="s">
        <v>6</v>
      </c>
    </row>
    <row r="56" spans="1:14" x14ac:dyDescent="0.3">
      <c r="A56" s="166"/>
      <c r="B56" s="18" t="s">
        <v>101</v>
      </c>
      <c r="C56" s="18">
        <v>0</v>
      </c>
      <c r="D56" s="18">
        <v>0</v>
      </c>
      <c r="E56" s="18">
        <v>0</v>
      </c>
      <c r="F56" s="75" t="s">
        <v>135</v>
      </c>
      <c r="G56" s="76" t="s">
        <v>5</v>
      </c>
      <c r="H56" s="118" t="s">
        <v>118</v>
      </c>
      <c r="I56" s="118" t="s">
        <v>118</v>
      </c>
      <c r="J56" s="118" t="s">
        <v>118</v>
      </c>
      <c r="K56" s="78">
        <v>0</v>
      </c>
      <c r="L56" s="78">
        <v>0</v>
      </c>
      <c r="M56" s="78">
        <f t="shared" si="5"/>
        <v>0</v>
      </c>
      <c r="N56" s="78" t="s">
        <v>6</v>
      </c>
    </row>
    <row r="57" spans="1:14" x14ac:dyDescent="0.3">
      <c r="A57" s="166"/>
      <c r="B57" s="18" t="s">
        <v>102</v>
      </c>
      <c r="C57" s="18">
        <v>0</v>
      </c>
      <c r="D57" s="18">
        <v>0</v>
      </c>
      <c r="E57" s="18">
        <v>0</v>
      </c>
      <c r="F57" s="75" t="s">
        <v>136</v>
      </c>
      <c r="G57" s="76" t="s">
        <v>5</v>
      </c>
      <c r="H57" s="118" t="s">
        <v>118</v>
      </c>
      <c r="I57" s="118" t="s">
        <v>118</v>
      </c>
      <c r="J57" s="118" t="s">
        <v>118</v>
      </c>
      <c r="K57" s="78">
        <v>0</v>
      </c>
      <c r="L57" s="78">
        <v>0</v>
      </c>
      <c r="M57" s="78">
        <f t="shared" si="5"/>
        <v>0</v>
      </c>
      <c r="N57" s="78" t="s">
        <v>6</v>
      </c>
    </row>
    <row r="58" spans="1:14" x14ac:dyDescent="0.3">
      <c r="A58" s="166"/>
      <c r="B58" s="18" t="s">
        <v>103</v>
      </c>
      <c r="C58" s="18">
        <v>0</v>
      </c>
      <c r="D58" s="18">
        <v>0</v>
      </c>
      <c r="E58" s="18">
        <v>0</v>
      </c>
      <c r="F58" s="75" t="s">
        <v>137</v>
      </c>
      <c r="G58" s="76" t="s">
        <v>5</v>
      </c>
      <c r="H58" s="118" t="s">
        <v>118</v>
      </c>
      <c r="I58" s="118" t="s">
        <v>118</v>
      </c>
      <c r="J58" s="118" t="s">
        <v>118</v>
      </c>
      <c r="K58" s="78">
        <v>0</v>
      </c>
      <c r="L58" s="78">
        <v>0</v>
      </c>
      <c r="M58" s="78">
        <f t="shared" si="5"/>
        <v>0</v>
      </c>
      <c r="N58" s="78" t="s">
        <v>6</v>
      </c>
    </row>
    <row r="59" spans="1:14" x14ac:dyDescent="0.3">
      <c r="A59" s="166"/>
      <c r="B59" s="18" t="s">
        <v>104</v>
      </c>
      <c r="C59" s="18">
        <v>0</v>
      </c>
      <c r="D59" s="18">
        <v>0</v>
      </c>
      <c r="E59" s="18">
        <v>0</v>
      </c>
      <c r="F59" s="75" t="s">
        <v>137</v>
      </c>
      <c r="G59" s="76" t="s">
        <v>5</v>
      </c>
      <c r="H59" s="118" t="s">
        <v>118</v>
      </c>
      <c r="I59" s="118" t="s">
        <v>118</v>
      </c>
      <c r="J59" s="118" t="s">
        <v>118</v>
      </c>
      <c r="K59" s="78">
        <v>0</v>
      </c>
      <c r="L59" s="78">
        <v>0</v>
      </c>
      <c r="M59" s="78">
        <f t="shared" si="5"/>
        <v>0</v>
      </c>
      <c r="N59" s="78" t="s">
        <v>6</v>
      </c>
    </row>
    <row r="60" spans="1:14" x14ac:dyDescent="0.3">
      <c r="A60" s="166"/>
      <c r="B60" s="18" t="s">
        <v>105</v>
      </c>
      <c r="C60" s="18">
        <v>0</v>
      </c>
      <c r="D60" s="18">
        <v>0</v>
      </c>
      <c r="E60" s="18">
        <v>0</v>
      </c>
      <c r="F60" s="75" t="s">
        <v>137</v>
      </c>
      <c r="G60" s="76" t="s">
        <v>5</v>
      </c>
      <c r="H60" s="118" t="s">
        <v>118</v>
      </c>
      <c r="I60" s="118" t="s">
        <v>118</v>
      </c>
      <c r="J60" s="118" t="s">
        <v>118</v>
      </c>
      <c r="K60" s="78">
        <v>0</v>
      </c>
      <c r="L60" s="78">
        <v>0</v>
      </c>
      <c r="M60" s="78">
        <f t="shared" si="5"/>
        <v>0</v>
      </c>
      <c r="N60" s="78" t="s">
        <v>6</v>
      </c>
    </row>
    <row r="61" spans="1:14" x14ac:dyDescent="0.3">
      <c r="A61" s="166"/>
      <c r="B61" s="18" t="s">
        <v>106</v>
      </c>
      <c r="C61" s="18">
        <v>0</v>
      </c>
      <c r="D61" s="18">
        <v>0</v>
      </c>
      <c r="E61" s="18">
        <v>0</v>
      </c>
      <c r="F61" s="75" t="s">
        <v>138</v>
      </c>
      <c r="G61" s="76" t="s">
        <v>5</v>
      </c>
      <c r="H61" s="118" t="s">
        <v>118</v>
      </c>
      <c r="I61" s="118" t="s">
        <v>118</v>
      </c>
      <c r="J61" s="118" t="s">
        <v>118</v>
      </c>
      <c r="K61" s="78">
        <v>0</v>
      </c>
      <c r="L61" s="78">
        <v>0</v>
      </c>
      <c r="M61" s="78">
        <f t="shared" si="5"/>
        <v>0</v>
      </c>
      <c r="N61" s="78" t="s">
        <v>6</v>
      </c>
    </row>
    <row r="62" spans="1:14" x14ac:dyDescent="0.3">
      <c r="A62" s="166"/>
      <c r="B62" s="18" t="s">
        <v>107</v>
      </c>
      <c r="C62" s="18">
        <v>0</v>
      </c>
      <c r="D62" s="18">
        <v>0</v>
      </c>
      <c r="E62" s="18">
        <v>0</v>
      </c>
      <c r="F62" s="75" t="s">
        <v>138</v>
      </c>
      <c r="G62" s="76" t="s">
        <v>5</v>
      </c>
      <c r="H62" s="118" t="s">
        <v>118</v>
      </c>
      <c r="I62" s="118" t="s">
        <v>118</v>
      </c>
      <c r="J62" s="118" t="s">
        <v>118</v>
      </c>
      <c r="K62" s="78">
        <v>0</v>
      </c>
      <c r="L62" s="78">
        <v>0</v>
      </c>
      <c r="M62" s="78">
        <f t="shared" si="5"/>
        <v>0</v>
      </c>
      <c r="N62" s="78" t="s">
        <v>6</v>
      </c>
    </row>
    <row r="63" spans="1:14" ht="17.25" thickBot="1" x14ac:dyDescent="0.35">
      <c r="A63" s="146"/>
      <c r="B63" s="21" t="s">
        <v>108</v>
      </c>
      <c r="C63" s="21">
        <v>0</v>
      </c>
      <c r="D63" s="21">
        <v>0</v>
      </c>
      <c r="E63" s="21">
        <v>0</v>
      </c>
      <c r="F63" s="83" t="s">
        <v>138</v>
      </c>
      <c r="G63" s="84" t="s">
        <v>5</v>
      </c>
      <c r="H63" s="119" t="s">
        <v>118</v>
      </c>
      <c r="I63" s="119" t="s">
        <v>118</v>
      </c>
      <c r="J63" s="119" t="s">
        <v>118</v>
      </c>
      <c r="K63" s="86">
        <v>0</v>
      </c>
      <c r="L63" s="86">
        <v>0</v>
      </c>
      <c r="M63" s="86">
        <f t="shared" si="5"/>
        <v>0</v>
      </c>
      <c r="N63" s="86" t="s">
        <v>6</v>
      </c>
    </row>
    <row r="64" spans="1:14" x14ac:dyDescent="0.3">
      <c r="A64" s="91"/>
      <c r="B64" s="14"/>
      <c r="C64" s="14">
        <f>AVERAGE(C51:C63)</f>
        <v>0</v>
      </c>
      <c r="D64" s="14">
        <v>0</v>
      </c>
      <c r="E64" s="14">
        <v>0</v>
      </c>
      <c r="F64" s="71"/>
      <c r="G64" s="92">
        <f>COUNTIF(G50:G63, "Not a Reef")/14*100</f>
        <v>100</v>
      </c>
      <c r="H64" s="93">
        <f>COUNTIF(H51:H63, "Yes")/13*100</f>
        <v>0</v>
      </c>
      <c r="I64" s="93">
        <f t="shared" ref="I64" si="6">COUNTIF(I51:I63, "Yes")/13*100</f>
        <v>0</v>
      </c>
      <c r="J64" s="93">
        <f t="shared" ref="J64" si="7">COUNTIF(J51:J63, "Yes")/13*100</f>
        <v>0</v>
      </c>
      <c r="K64" s="94"/>
      <c r="L64" s="94"/>
      <c r="M64" s="94"/>
      <c r="N64" s="95">
        <f>COUNTIF(N50:N63, "Low")/14*100</f>
        <v>100</v>
      </c>
    </row>
    <row r="65" spans="1:14" x14ac:dyDescent="0.3">
      <c r="A65" s="96"/>
      <c r="B65" s="18"/>
      <c r="C65" s="18"/>
      <c r="D65" s="18"/>
      <c r="E65" s="18"/>
      <c r="F65" s="75"/>
      <c r="G65" s="97">
        <v>0</v>
      </c>
      <c r="H65" s="98"/>
      <c r="I65" s="98"/>
      <c r="J65" s="98"/>
      <c r="K65" s="99"/>
      <c r="L65" s="99"/>
      <c r="M65" s="99"/>
      <c r="N65" s="100">
        <v>0</v>
      </c>
    </row>
    <row r="66" spans="1:14" x14ac:dyDescent="0.3">
      <c r="A66" s="96"/>
      <c r="B66" s="18"/>
      <c r="C66" s="18"/>
      <c r="D66" s="18"/>
      <c r="E66" s="18"/>
      <c r="F66" s="75"/>
      <c r="G66" s="100">
        <v>0</v>
      </c>
      <c r="H66" s="98"/>
      <c r="I66" s="98"/>
      <c r="J66" s="98"/>
      <c r="K66" s="99"/>
      <c r="L66" s="99"/>
      <c r="M66" s="99"/>
      <c r="N66" s="101">
        <v>0</v>
      </c>
    </row>
    <row r="67" spans="1:14" ht="17.25" thickBot="1" x14ac:dyDescent="0.35">
      <c r="A67" s="102"/>
      <c r="B67" s="21"/>
      <c r="C67" s="21"/>
      <c r="D67" s="21"/>
      <c r="E67" s="21"/>
      <c r="F67" s="83"/>
      <c r="G67" s="103">
        <v>0</v>
      </c>
      <c r="H67" s="104"/>
      <c r="I67" s="104"/>
      <c r="J67" s="104"/>
      <c r="K67" s="105"/>
      <c r="L67" s="105"/>
      <c r="M67" s="105"/>
      <c r="N67" s="105"/>
    </row>
  </sheetData>
  <mergeCells count="12">
    <mergeCell ref="A50:A63"/>
    <mergeCell ref="H1:J1"/>
    <mergeCell ref="K1:N1"/>
    <mergeCell ref="E1:E2"/>
    <mergeCell ref="D1:D2"/>
    <mergeCell ref="C1:C2"/>
    <mergeCell ref="B1:B2"/>
    <mergeCell ref="A1:A2"/>
    <mergeCell ref="F1:F2"/>
    <mergeCell ref="A18:A30"/>
    <mergeCell ref="A36:A44"/>
    <mergeCell ref="A3:A12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workbookViewId="0">
      <selection activeCell="G2" sqref="G2"/>
    </sheetView>
  </sheetViews>
  <sheetFormatPr defaultRowHeight="16.5" x14ac:dyDescent="0.3"/>
  <cols>
    <col min="1" max="1" width="9.140625" style="9"/>
    <col min="2" max="2" width="13.5703125" style="9" bestFit="1" customWidth="1"/>
    <col min="3" max="3" width="9.140625" style="9"/>
    <col min="4" max="4" width="17.42578125" style="9" bestFit="1" customWidth="1"/>
    <col min="5" max="5" width="9.140625" style="9" customWidth="1"/>
    <col min="6" max="6" width="45.7109375" style="1" customWidth="1"/>
    <col min="7" max="7" width="17" style="9" customWidth="1"/>
    <col min="8" max="8" width="10" style="1" customWidth="1"/>
    <col min="9" max="10" width="9.140625" style="1" customWidth="1"/>
    <col min="11" max="11" width="14.42578125" style="1" customWidth="1"/>
    <col min="12" max="15" width="9.140625" style="1"/>
    <col min="16" max="16" width="18.85546875" style="1" bestFit="1" customWidth="1"/>
    <col min="17" max="16384" width="9.140625" style="1"/>
  </cols>
  <sheetData>
    <row r="1" spans="1:14" ht="17.25" thickBot="1" x14ac:dyDescent="0.35">
      <c r="A1" s="163" t="s">
        <v>24</v>
      </c>
      <c r="B1" s="163" t="s">
        <v>60</v>
      </c>
      <c r="C1" s="163" t="s">
        <v>48</v>
      </c>
      <c r="D1" s="163" t="s">
        <v>111</v>
      </c>
      <c r="E1" s="163" t="s">
        <v>112</v>
      </c>
      <c r="F1" s="164" t="s">
        <v>139</v>
      </c>
      <c r="G1" s="63" t="s">
        <v>113</v>
      </c>
      <c r="H1" s="168" t="s">
        <v>33</v>
      </c>
      <c r="I1" s="168"/>
      <c r="J1" s="168"/>
      <c r="K1" s="168" t="s">
        <v>36</v>
      </c>
      <c r="L1" s="168"/>
      <c r="M1" s="168"/>
      <c r="N1" s="168"/>
    </row>
    <row r="2" spans="1:14" ht="17.25" thickBot="1" x14ac:dyDescent="0.35">
      <c r="A2" s="163"/>
      <c r="B2" s="163"/>
      <c r="C2" s="163"/>
      <c r="D2" s="163"/>
      <c r="E2" s="163"/>
      <c r="F2" s="165"/>
      <c r="G2" s="67" t="s">
        <v>274</v>
      </c>
      <c r="H2" s="62" t="s">
        <v>114</v>
      </c>
      <c r="I2" s="62" t="s">
        <v>115</v>
      </c>
      <c r="J2" s="63" t="s">
        <v>9</v>
      </c>
      <c r="K2" s="64" t="s">
        <v>116</v>
      </c>
      <c r="L2" s="63" t="s">
        <v>2</v>
      </c>
      <c r="M2" s="63" t="s">
        <v>117</v>
      </c>
      <c r="N2" s="63" t="s">
        <v>9</v>
      </c>
    </row>
    <row r="3" spans="1:14" x14ac:dyDescent="0.3">
      <c r="A3" s="145" t="s">
        <v>12</v>
      </c>
      <c r="B3" s="14" t="s">
        <v>146</v>
      </c>
      <c r="C3" s="14">
        <v>80</v>
      </c>
      <c r="D3" s="14" t="s">
        <v>21</v>
      </c>
      <c r="E3" s="14">
        <v>1</v>
      </c>
      <c r="F3" s="120" t="s">
        <v>190</v>
      </c>
      <c r="G3" s="121" t="s">
        <v>6</v>
      </c>
      <c r="H3" s="114" t="s">
        <v>119</v>
      </c>
      <c r="I3" s="114" t="s">
        <v>119</v>
      </c>
      <c r="J3" s="114" t="s">
        <v>119</v>
      </c>
      <c r="K3" s="121">
        <v>0</v>
      </c>
      <c r="L3" s="130">
        <v>100</v>
      </c>
      <c r="M3" s="129">
        <f>AVERAGE(K3:L3)</f>
        <v>50</v>
      </c>
      <c r="N3" s="129" t="s">
        <v>7</v>
      </c>
    </row>
    <row r="4" spans="1:14" x14ac:dyDescent="0.3">
      <c r="A4" s="166"/>
      <c r="B4" s="18" t="s">
        <v>147</v>
      </c>
      <c r="C4" s="18">
        <v>70</v>
      </c>
      <c r="D4" s="18" t="s">
        <v>21</v>
      </c>
      <c r="E4" s="18">
        <v>1</v>
      </c>
      <c r="F4" s="122" t="s">
        <v>190</v>
      </c>
      <c r="G4" s="123" t="s">
        <v>6</v>
      </c>
      <c r="H4" s="82" t="s">
        <v>119</v>
      </c>
      <c r="I4" s="82" t="s">
        <v>119</v>
      </c>
      <c r="J4" s="82" t="s">
        <v>119</v>
      </c>
      <c r="K4" s="123">
        <v>0</v>
      </c>
      <c r="L4" s="131">
        <v>100</v>
      </c>
      <c r="M4" s="124">
        <f t="shared" ref="M4:M61" si="0">AVERAGE(K4:L4)</f>
        <v>50</v>
      </c>
      <c r="N4" s="124" t="s">
        <v>7</v>
      </c>
    </row>
    <row r="5" spans="1:14" x14ac:dyDescent="0.3">
      <c r="A5" s="166"/>
      <c r="B5" s="18" t="s">
        <v>148</v>
      </c>
      <c r="C5" s="18">
        <v>90</v>
      </c>
      <c r="D5" s="18" t="s">
        <v>13</v>
      </c>
      <c r="E5" s="18">
        <v>1</v>
      </c>
      <c r="F5" s="122" t="s">
        <v>190</v>
      </c>
      <c r="G5" s="124" t="s">
        <v>7</v>
      </c>
      <c r="H5" s="82" t="s">
        <v>119</v>
      </c>
      <c r="I5" s="82" t="s">
        <v>119</v>
      </c>
      <c r="J5" s="82" t="s">
        <v>119</v>
      </c>
      <c r="K5" s="123">
        <v>0</v>
      </c>
      <c r="L5" s="131">
        <v>100</v>
      </c>
      <c r="M5" s="124">
        <f t="shared" si="0"/>
        <v>50</v>
      </c>
      <c r="N5" s="124" t="s">
        <v>7</v>
      </c>
    </row>
    <row r="6" spans="1:14" x14ac:dyDescent="0.3">
      <c r="A6" s="166"/>
      <c r="B6" s="18" t="s">
        <v>149</v>
      </c>
      <c r="C6" s="18">
        <v>90</v>
      </c>
      <c r="D6" s="18" t="s">
        <v>13</v>
      </c>
      <c r="E6" s="18">
        <v>1</v>
      </c>
      <c r="F6" s="122" t="s">
        <v>190</v>
      </c>
      <c r="G6" s="124" t="s">
        <v>7</v>
      </c>
      <c r="H6" s="82" t="s">
        <v>119</v>
      </c>
      <c r="I6" s="82" t="s">
        <v>119</v>
      </c>
      <c r="J6" s="82" t="s">
        <v>119</v>
      </c>
      <c r="K6" s="123">
        <v>0</v>
      </c>
      <c r="L6" s="131">
        <v>100</v>
      </c>
      <c r="M6" s="124">
        <f t="shared" si="0"/>
        <v>50</v>
      </c>
      <c r="N6" s="124" t="s">
        <v>7</v>
      </c>
    </row>
    <row r="7" spans="1:14" x14ac:dyDescent="0.3">
      <c r="A7" s="166"/>
      <c r="B7" s="18" t="s">
        <v>150</v>
      </c>
      <c r="C7" s="18">
        <v>80</v>
      </c>
      <c r="D7" s="18" t="s">
        <v>21</v>
      </c>
      <c r="E7" s="18">
        <v>1</v>
      </c>
      <c r="F7" s="122" t="s">
        <v>190</v>
      </c>
      <c r="G7" s="123" t="s">
        <v>6</v>
      </c>
      <c r="H7" s="82" t="s">
        <v>119</v>
      </c>
      <c r="I7" s="82" t="s">
        <v>119</v>
      </c>
      <c r="J7" s="82" t="s">
        <v>119</v>
      </c>
      <c r="K7" s="123">
        <v>0</v>
      </c>
      <c r="L7" s="131">
        <v>100</v>
      </c>
      <c r="M7" s="124">
        <f t="shared" si="0"/>
        <v>50</v>
      </c>
      <c r="N7" s="124" t="s">
        <v>7</v>
      </c>
    </row>
    <row r="8" spans="1:14" x14ac:dyDescent="0.3">
      <c r="A8" s="166"/>
      <c r="B8" s="18" t="s">
        <v>151</v>
      </c>
      <c r="C8" s="18">
        <v>70</v>
      </c>
      <c r="D8" s="18" t="s">
        <v>13</v>
      </c>
      <c r="E8" s="18">
        <v>1</v>
      </c>
      <c r="F8" s="122" t="s">
        <v>190</v>
      </c>
      <c r="G8" s="124" t="s">
        <v>7</v>
      </c>
      <c r="H8" s="82" t="s">
        <v>119</v>
      </c>
      <c r="I8" s="82" t="s">
        <v>119</v>
      </c>
      <c r="J8" s="82" t="s">
        <v>119</v>
      </c>
      <c r="K8" s="123">
        <v>0</v>
      </c>
      <c r="L8" s="131">
        <v>100</v>
      </c>
      <c r="M8" s="124">
        <f t="shared" si="0"/>
        <v>50</v>
      </c>
      <c r="N8" s="124" t="s">
        <v>7</v>
      </c>
    </row>
    <row r="9" spans="1:14" x14ac:dyDescent="0.3">
      <c r="A9" s="166"/>
      <c r="B9" s="18" t="s">
        <v>152</v>
      </c>
      <c r="C9" s="18">
        <v>70</v>
      </c>
      <c r="D9" s="18" t="s">
        <v>21</v>
      </c>
      <c r="E9" s="18">
        <v>1</v>
      </c>
      <c r="F9" s="122" t="s">
        <v>190</v>
      </c>
      <c r="G9" s="123" t="s">
        <v>6</v>
      </c>
      <c r="H9" s="82" t="s">
        <v>119</v>
      </c>
      <c r="I9" s="82" t="s">
        <v>119</v>
      </c>
      <c r="J9" s="82" t="s">
        <v>119</v>
      </c>
      <c r="K9" s="123">
        <v>0</v>
      </c>
      <c r="L9" s="131">
        <v>100</v>
      </c>
      <c r="M9" s="124">
        <f t="shared" si="0"/>
        <v>50</v>
      </c>
      <c r="N9" s="124" t="s">
        <v>7</v>
      </c>
    </row>
    <row r="10" spans="1:14" x14ac:dyDescent="0.3">
      <c r="A10" s="166"/>
      <c r="B10" s="18" t="s">
        <v>153</v>
      </c>
      <c r="C10" s="18">
        <v>80</v>
      </c>
      <c r="D10" s="18" t="s">
        <v>21</v>
      </c>
      <c r="E10" s="18">
        <v>1</v>
      </c>
      <c r="F10" s="122" t="s">
        <v>190</v>
      </c>
      <c r="G10" s="123" t="s">
        <v>6</v>
      </c>
      <c r="H10" s="82" t="s">
        <v>119</v>
      </c>
      <c r="I10" s="82" t="s">
        <v>119</v>
      </c>
      <c r="J10" s="82" t="s">
        <v>119</v>
      </c>
      <c r="K10" s="123">
        <v>0</v>
      </c>
      <c r="L10" s="131">
        <v>100</v>
      </c>
      <c r="M10" s="124">
        <f t="shared" si="0"/>
        <v>50</v>
      </c>
      <c r="N10" s="124" t="s">
        <v>7</v>
      </c>
    </row>
    <row r="11" spans="1:14" x14ac:dyDescent="0.3">
      <c r="A11" s="166"/>
      <c r="B11" s="18" t="s">
        <v>154</v>
      </c>
      <c r="C11" s="18">
        <v>70</v>
      </c>
      <c r="D11" s="18" t="s">
        <v>21</v>
      </c>
      <c r="E11" s="18">
        <v>1</v>
      </c>
      <c r="F11" s="122" t="s">
        <v>190</v>
      </c>
      <c r="G11" s="123" t="s">
        <v>6</v>
      </c>
      <c r="H11" s="82" t="s">
        <v>119</v>
      </c>
      <c r="I11" s="82" t="s">
        <v>119</v>
      </c>
      <c r="J11" s="82" t="s">
        <v>119</v>
      </c>
      <c r="K11" s="123">
        <v>0</v>
      </c>
      <c r="L11" s="131">
        <v>100</v>
      </c>
      <c r="M11" s="124">
        <f t="shared" si="0"/>
        <v>50</v>
      </c>
      <c r="N11" s="124" t="s">
        <v>7</v>
      </c>
    </row>
    <row r="12" spans="1:14" x14ac:dyDescent="0.3">
      <c r="A12" s="166"/>
      <c r="B12" s="18" t="s">
        <v>155</v>
      </c>
      <c r="C12" s="18">
        <v>75</v>
      </c>
      <c r="D12" s="18" t="s">
        <v>21</v>
      </c>
      <c r="E12" s="18">
        <v>1</v>
      </c>
      <c r="F12" s="122" t="s">
        <v>190</v>
      </c>
      <c r="G12" s="123" t="s">
        <v>6</v>
      </c>
      <c r="H12" s="82" t="s">
        <v>119</v>
      </c>
      <c r="I12" s="82" t="s">
        <v>119</v>
      </c>
      <c r="J12" s="82" t="s">
        <v>119</v>
      </c>
      <c r="K12" s="123">
        <v>0</v>
      </c>
      <c r="L12" s="131">
        <v>100</v>
      </c>
      <c r="M12" s="124">
        <f t="shared" si="0"/>
        <v>50</v>
      </c>
      <c r="N12" s="124" t="s">
        <v>7</v>
      </c>
    </row>
    <row r="13" spans="1:14" ht="17.25" thickBot="1" x14ac:dyDescent="0.35">
      <c r="A13" s="146"/>
      <c r="B13" s="21" t="s">
        <v>156</v>
      </c>
      <c r="C13" s="21">
        <v>75</v>
      </c>
      <c r="D13" s="21" t="s">
        <v>13</v>
      </c>
      <c r="E13" s="21">
        <v>1</v>
      </c>
      <c r="F13" s="125" t="s">
        <v>190</v>
      </c>
      <c r="G13" s="126" t="s">
        <v>7</v>
      </c>
      <c r="H13" s="127" t="s">
        <v>119</v>
      </c>
      <c r="I13" s="127" t="s">
        <v>119</v>
      </c>
      <c r="J13" s="127" t="s">
        <v>119</v>
      </c>
      <c r="K13" s="128">
        <v>0</v>
      </c>
      <c r="L13" s="132">
        <v>100</v>
      </c>
      <c r="M13" s="126">
        <f t="shared" si="0"/>
        <v>50</v>
      </c>
      <c r="N13" s="126" t="s">
        <v>7</v>
      </c>
    </row>
    <row r="14" spans="1:14" s="136" customFormat="1" x14ac:dyDescent="0.3">
      <c r="A14" s="106"/>
      <c r="B14" s="106"/>
      <c r="C14" s="14">
        <f>AVERAGE(C3:C13)</f>
        <v>77.272727272727266</v>
      </c>
      <c r="D14" s="18" t="s">
        <v>13</v>
      </c>
      <c r="E14" s="14">
        <v>1</v>
      </c>
      <c r="F14" s="71"/>
      <c r="G14" s="92">
        <f>COUNTIF(G3:G13, "Not a Reef")/11*100</f>
        <v>0</v>
      </c>
      <c r="H14" s="93">
        <f>COUNTIF(H3:H13, "Yes")/11*100</f>
        <v>100</v>
      </c>
      <c r="I14" s="93">
        <f t="shared" ref="I14:J14" si="1">COUNTIF(I3:I13, "Yes")/11*100</f>
        <v>100</v>
      </c>
      <c r="J14" s="93">
        <f t="shared" si="1"/>
        <v>100</v>
      </c>
      <c r="K14" s="94"/>
      <c r="L14" s="94"/>
      <c r="M14" s="94"/>
      <c r="N14" s="95">
        <f>COUNTIF(N3:N13, "Low")/11*100</f>
        <v>0</v>
      </c>
    </row>
    <row r="15" spans="1:14" s="136" customFormat="1" x14ac:dyDescent="0.3">
      <c r="A15" s="108"/>
      <c r="B15" s="108"/>
      <c r="C15" s="18"/>
      <c r="D15" s="18"/>
      <c r="E15" s="18"/>
      <c r="F15" s="75"/>
      <c r="G15" s="97">
        <f>COUNTIF(G3:G13, "Low")/11*100</f>
        <v>63.636363636363633</v>
      </c>
      <c r="H15" s="98"/>
      <c r="I15" s="98"/>
      <c r="J15" s="98"/>
      <c r="K15" s="99"/>
      <c r="L15" s="99"/>
      <c r="M15" s="99"/>
      <c r="N15" s="100">
        <f>COUNTIF(N3:N13, "Medium")/11*100</f>
        <v>100</v>
      </c>
    </row>
    <row r="16" spans="1:14" s="136" customFormat="1" x14ac:dyDescent="0.3">
      <c r="A16" s="108"/>
      <c r="B16" s="108"/>
      <c r="C16" s="18"/>
      <c r="D16" s="18"/>
      <c r="E16" s="18"/>
      <c r="F16" s="75"/>
      <c r="G16" s="100">
        <f>COUNTIF(G3:G13, "Medium")/11*100</f>
        <v>36.363636363636367</v>
      </c>
      <c r="H16" s="98"/>
      <c r="I16" s="98"/>
      <c r="J16" s="98"/>
      <c r="K16" s="99"/>
      <c r="L16" s="99"/>
      <c r="M16" s="99"/>
      <c r="N16" s="101">
        <f>COUNTIF(N3:N13, "High")/11*100</f>
        <v>0</v>
      </c>
    </row>
    <row r="17" spans="1:19" s="136" customFormat="1" ht="17.25" thickBot="1" x14ac:dyDescent="0.35">
      <c r="A17" s="112"/>
      <c r="B17" s="112"/>
      <c r="C17" s="21"/>
      <c r="D17" s="21"/>
      <c r="E17" s="21"/>
      <c r="F17" s="83"/>
      <c r="G17" s="103">
        <f>COUNTIF(G3:G13, "High")/11*100</f>
        <v>0</v>
      </c>
      <c r="H17" s="104"/>
      <c r="I17" s="104"/>
      <c r="J17" s="104"/>
      <c r="K17" s="105"/>
      <c r="L17" s="105"/>
      <c r="M17" s="105"/>
      <c r="N17" s="105"/>
    </row>
    <row r="18" spans="1:19" s="136" customFormat="1" ht="17.25" thickBot="1" x14ac:dyDescent="0.35">
      <c r="A18" s="87"/>
      <c r="B18" s="87"/>
      <c r="C18" s="87"/>
      <c r="D18" s="87"/>
      <c r="E18" s="87"/>
      <c r="G18" s="87"/>
      <c r="H18" s="87"/>
      <c r="I18" s="87"/>
      <c r="J18" s="87"/>
      <c r="K18" s="87"/>
      <c r="L18" s="87"/>
      <c r="M18" s="87"/>
      <c r="N18" s="87"/>
    </row>
    <row r="19" spans="1:19" x14ac:dyDescent="0.3">
      <c r="A19" s="145">
        <v>45</v>
      </c>
      <c r="B19" s="14" t="s">
        <v>157</v>
      </c>
      <c r="C19" s="14">
        <v>85</v>
      </c>
      <c r="D19" s="14" t="s">
        <v>21</v>
      </c>
      <c r="E19" s="14">
        <v>1</v>
      </c>
      <c r="F19" s="120" t="s">
        <v>190</v>
      </c>
      <c r="G19" s="121" t="s">
        <v>6</v>
      </c>
      <c r="H19" s="114" t="s">
        <v>119</v>
      </c>
      <c r="I19" s="114" t="s">
        <v>119</v>
      </c>
      <c r="J19" s="114" t="s">
        <v>119</v>
      </c>
      <c r="K19" s="121">
        <v>0</v>
      </c>
      <c r="L19" s="130">
        <v>100</v>
      </c>
      <c r="M19" s="129">
        <f t="shared" si="0"/>
        <v>50</v>
      </c>
      <c r="N19" s="129" t="s">
        <v>7</v>
      </c>
      <c r="Q19" s="9"/>
      <c r="R19" s="9"/>
      <c r="S19" s="9"/>
    </row>
    <row r="20" spans="1:19" x14ac:dyDescent="0.3">
      <c r="A20" s="166"/>
      <c r="B20" s="18" t="s">
        <v>158</v>
      </c>
      <c r="C20" s="18">
        <v>80</v>
      </c>
      <c r="D20" s="18" t="s">
        <v>21</v>
      </c>
      <c r="E20" s="18">
        <v>1</v>
      </c>
      <c r="F20" s="122" t="s">
        <v>190</v>
      </c>
      <c r="G20" s="123" t="s">
        <v>6</v>
      </c>
      <c r="H20" s="82" t="s">
        <v>119</v>
      </c>
      <c r="I20" s="82" t="s">
        <v>119</v>
      </c>
      <c r="J20" s="82" t="s">
        <v>119</v>
      </c>
      <c r="K20" s="123">
        <v>0</v>
      </c>
      <c r="L20" s="131">
        <v>100</v>
      </c>
      <c r="M20" s="124">
        <f t="shared" si="0"/>
        <v>50</v>
      </c>
      <c r="N20" s="124" t="s">
        <v>7</v>
      </c>
    </row>
    <row r="21" spans="1:19" x14ac:dyDescent="0.3">
      <c r="A21" s="166"/>
      <c r="B21" s="18" t="s">
        <v>159</v>
      </c>
      <c r="C21" s="18">
        <v>80</v>
      </c>
      <c r="D21" s="18" t="s">
        <v>21</v>
      </c>
      <c r="E21" s="18">
        <v>1</v>
      </c>
      <c r="F21" s="122" t="s">
        <v>190</v>
      </c>
      <c r="G21" s="123" t="s">
        <v>6</v>
      </c>
      <c r="H21" s="82" t="s">
        <v>119</v>
      </c>
      <c r="I21" s="82" t="s">
        <v>119</v>
      </c>
      <c r="J21" s="82" t="s">
        <v>119</v>
      </c>
      <c r="K21" s="123">
        <v>0</v>
      </c>
      <c r="L21" s="131">
        <v>100</v>
      </c>
      <c r="M21" s="124">
        <f t="shared" si="0"/>
        <v>50</v>
      </c>
      <c r="N21" s="124" t="s">
        <v>7</v>
      </c>
    </row>
    <row r="22" spans="1:19" x14ac:dyDescent="0.3">
      <c r="A22" s="166"/>
      <c r="B22" s="18" t="s">
        <v>160</v>
      </c>
      <c r="C22" s="18">
        <v>80</v>
      </c>
      <c r="D22" s="18" t="s">
        <v>21</v>
      </c>
      <c r="E22" s="18">
        <v>1</v>
      </c>
      <c r="F22" s="122" t="s">
        <v>190</v>
      </c>
      <c r="G22" s="123" t="s">
        <v>6</v>
      </c>
      <c r="H22" s="82" t="s">
        <v>119</v>
      </c>
      <c r="I22" s="82" t="s">
        <v>119</v>
      </c>
      <c r="J22" s="82" t="s">
        <v>119</v>
      </c>
      <c r="K22" s="123">
        <v>0</v>
      </c>
      <c r="L22" s="131">
        <v>100</v>
      </c>
      <c r="M22" s="124">
        <f t="shared" si="0"/>
        <v>50</v>
      </c>
      <c r="N22" s="124" t="s">
        <v>7</v>
      </c>
    </row>
    <row r="23" spans="1:19" x14ac:dyDescent="0.3">
      <c r="A23" s="166"/>
      <c r="B23" s="18" t="s">
        <v>161</v>
      </c>
      <c r="C23" s="18">
        <v>85</v>
      </c>
      <c r="D23" s="18" t="s">
        <v>21</v>
      </c>
      <c r="E23" s="18">
        <v>1</v>
      </c>
      <c r="F23" s="122" t="s">
        <v>190</v>
      </c>
      <c r="G23" s="123" t="s">
        <v>6</v>
      </c>
      <c r="H23" s="82" t="s">
        <v>119</v>
      </c>
      <c r="I23" s="82" t="s">
        <v>119</v>
      </c>
      <c r="J23" s="82" t="s">
        <v>119</v>
      </c>
      <c r="K23" s="123">
        <v>0</v>
      </c>
      <c r="L23" s="131">
        <v>100</v>
      </c>
      <c r="M23" s="124">
        <f t="shared" si="0"/>
        <v>50</v>
      </c>
      <c r="N23" s="124" t="s">
        <v>7</v>
      </c>
    </row>
    <row r="24" spans="1:19" x14ac:dyDescent="0.3">
      <c r="A24" s="166"/>
      <c r="B24" s="18" t="s">
        <v>162</v>
      </c>
      <c r="C24" s="18">
        <v>80</v>
      </c>
      <c r="D24" s="18" t="s">
        <v>13</v>
      </c>
      <c r="E24" s="18">
        <v>1</v>
      </c>
      <c r="F24" s="122" t="s">
        <v>190</v>
      </c>
      <c r="G24" s="124" t="s">
        <v>7</v>
      </c>
      <c r="H24" s="82" t="s">
        <v>119</v>
      </c>
      <c r="I24" s="82" t="s">
        <v>119</v>
      </c>
      <c r="J24" s="82" t="s">
        <v>119</v>
      </c>
      <c r="K24" s="123">
        <v>0</v>
      </c>
      <c r="L24" s="131">
        <v>100</v>
      </c>
      <c r="M24" s="124">
        <f t="shared" si="0"/>
        <v>50</v>
      </c>
      <c r="N24" s="124" t="s">
        <v>7</v>
      </c>
    </row>
    <row r="25" spans="1:19" x14ac:dyDescent="0.3">
      <c r="A25" s="166"/>
      <c r="B25" s="18" t="s">
        <v>163</v>
      </c>
      <c r="C25" s="18">
        <v>85</v>
      </c>
      <c r="D25" s="18" t="s">
        <v>13</v>
      </c>
      <c r="E25" s="18">
        <v>1</v>
      </c>
      <c r="F25" s="122" t="s">
        <v>190</v>
      </c>
      <c r="G25" s="124" t="s">
        <v>7</v>
      </c>
      <c r="H25" s="82" t="s">
        <v>119</v>
      </c>
      <c r="I25" s="82" t="s">
        <v>119</v>
      </c>
      <c r="J25" s="82" t="s">
        <v>119</v>
      </c>
      <c r="K25" s="123">
        <v>0</v>
      </c>
      <c r="L25" s="131">
        <v>100</v>
      </c>
      <c r="M25" s="124">
        <f t="shared" si="0"/>
        <v>50</v>
      </c>
      <c r="N25" s="124" t="s">
        <v>7</v>
      </c>
    </row>
    <row r="26" spans="1:19" x14ac:dyDescent="0.3">
      <c r="A26" s="166"/>
      <c r="B26" s="18" t="s">
        <v>164</v>
      </c>
      <c r="C26" s="18">
        <v>80</v>
      </c>
      <c r="D26" s="18" t="s">
        <v>13</v>
      </c>
      <c r="E26" s="18">
        <v>1</v>
      </c>
      <c r="F26" s="122" t="s">
        <v>190</v>
      </c>
      <c r="G26" s="124" t="s">
        <v>7</v>
      </c>
      <c r="H26" s="82" t="s">
        <v>119</v>
      </c>
      <c r="I26" s="82" t="s">
        <v>119</v>
      </c>
      <c r="J26" s="82" t="s">
        <v>119</v>
      </c>
      <c r="K26" s="123">
        <v>0</v>
      </c>
      <c r="L26" s="131">
        <v>100</v>
      </c>
      <c r="M26" s="124">
        <f t="shared" si="0"/>
        <v>50</v>
      </c>
      <c r="N26" s="124" t="s">
        <v>7</v>
      </c>
    </row>
    <row r="27" spans="1:19" x14ac:dyDescent="0.3">
      <c r="A27" s="166"/>
      <c r="B27" s="18" t="s">
        <v>165</v>
      </c>
      <c r="C27" s="18">
        <v>80</v>
      </c>
      <c r="D27" s="18" t="s">
        <v>21</v>
      </c>
      <c r="E27" s="18">
        <v>1</v>
      </c>
      <c r="F27" s="122" t="s">
        <v>190</v>
      </c>
      <c r="G27" s="123" t="s">
        <v>6</v>
      </c>
      <c r="H27" s="82" t="s">
        <v>119</v>
      </c>
      <c r="I27" s="82" t="s">
        <v>119</v>
      </c>
      <c r="J27" s="82" t="s">
        <v>119</v>
      </c>
      <c r="K27" s="123">
        <v>0</v>
      </c>
      <c r="L27" s="131">
        <v>100</v>
      </c>
      <c r="M27" s="124">
        <f t="shared" si="0"/>
        <v>50</v>
      </c>
      <c r="N27" s="124" t="s">
        <v>7</v>
      </c>
    </row>
    <row r="28" spans="1:19" x14ac:dyDescent="0.3">
      <c r="A28" s="166"/>
      <c r="B28" s="18" t="s">
        <v>166</v>
      </c>
      <c r="C28" s="18">
        <v>80</v>
      </c>
      <c r="D28" s="18" t="s">
        <v>13</v>
      </c>
      <c r="E28" s="18">
        <v>1</v>
      </c>
      <c r="F28" s="122" t="s">
        <v>190</v>
      </c>
      <c r="G28" s="124" t="s">
        <v>7</v>
      </c>
      <c r="H28" s="82" t="s">
        <v>119</v>
      </c>
      <c r="I28" s="82" t="s">
        <v>119</v>
      </c>
      <c r="J28" s="82" t="s">
        <v>119</v>
      </c>
      <c r="K28" s="123">
        <v>0</v>
      </c>
      <c r="L28" s="131">
        <v>100</v>
      </c>
      <c r="M28" s="124">
        <f t="shared" si="0"/>
        <v>50</v>
      </c>
      <c r="N28" s="124" t="s">
        <v>7</v>
      </c>
    </row>
    <row r="29" spans="1:19" x14ac:dyDescent="0.3">
      <c r="A29" s="166"/>
      <c r="B29" s="18" t="s">
        <v>167</v>
      </c>
      <c r="C29" s="18">
        <v>80</v>
      </c>
      <c r="D29" s="18" t="s">
        <v>13</v>
      </c>
      <c r="E29" s="18">
        <v>1</v>
      </c>
      <c r="F29" s="122" t="s">
        <v>190</v>
      </c>
      <c r="G29" s="124" t="s">
        <v>7</v>
      </c>
      <c r="H29" s="82" t="s">
        <v>119</v>
      </c>
      <c r="I29" s="82" t="s">
        <v>119</v>
      </c>
      <c r="J29" s="82" t="s">
        <v>119</v>
      </c>
      <c r="K29" s="123">
        <v>0</v>
      </c>
      <c r="L29" s="131">
        <v>100</v>
      </c>
      <c r="M29" s="124">
        <f t="shared" si="0"/>
        <v>50</v>
      </c>
      <c r="N29" s="124" t="s">
        <v>7</v>
      </c>
    </row>
    <row r="30" spans="1:19" x14ac:dyDescent="0.3">
      <c r="A30" s="166"/>
      <c r="B30" s="18" t="s">
        <v>168</v>
      </c>
      <c r="C30" s="18">
        <v>80</v>
      </c>
      <c r="D30" s="18" t="s">
        <v>21</v>
      </c>
      <c r="E30" s="18">
        <v>1</v>
      </c>
      <c r="F30" s="122" t="s">
        <v>190</v>
      </c>
      <c r="G30" s="123" t="s">
        <v>6</v>
      </c>
      <c r="H30" s="82" t="s">
        <v>119</v>
      </c>
      <c r="I30" s="82" t="s">
        <v>119</v>
      </c>
      <c r="J30" s="82" t="s">
        <v>119</v>
      </c>
      <c r="K30" s="123">
        <v>0</v>
      </c>
      <c r="L30" s="131">
        <v>100</v>
      </c>
      <c r="M30" s="124">
        <f t="shared" si="0"/>
        <v>50</v>
      </c>
      <c r="N30" s="124" t="s">
        <v>7</v>
      </c>
    </row>
    <row r="31" spans="1:19" x14ac:dyDescent="0.3">
      <c r="A31" s="166"/>
      <c r="B31" s="18" t="s">
        <v>169</v>
      </c>
      <c r="C31" s="18">
        <v>85</v>
      </c>
      <c r="D31" s="18" t="s">
        <v>13</v>
      </c>
      <c r="E31" s="18">
        <v>1</v>
      </c>
      <c r="F31" s="122" t="s">
        <v>190</v>
      </c>
      <c r="G31" s="124" t="s">
        <v>7</v>
      </c>
      <c r="H31" s="82" t="s">
        <v>119</v>
      </c>
      <c r="I31" s="82" t="s">
        <v>119</v>
      </c>
      <c r="J31" s="82" t="s">
        <v>119</v>
      </c>
      <c r="K31" s="123">
        <v>0</v>
      </c>
      <c r="L31" s="131">
        <v>100</v>
      </c>
      <c r="M31" s="124">
        <f t="shared" si="0"/>
        <v>50</v>
      </c>
      <c r="N31" s="124" t="s">
        <v>7</v>
      </c>
    </row>
    <row r="32" spans="1:19" ht="17.25" thickBot="1" x14ac:dyDescent="0.35">
      <c r="A32" s="146"/>
      <c r="B32" s="21" t="s">
        <v>170</v>
      </c>
      <c r="C32" s="21">
        <v>80</v>
      </c>
      <c r="D32" s="21" t="s">
        <v>13</v>
      </c>
      <c r="E32" s="21">
        <v>1</v>
      </c>
      <c r="F32" s="125" t="s">
        <v>190</v>
      </c>
      <c r="G32" s="126" t="s">
        <v>7</v>
      </c>
      <c r="H32" s="127" t="s">
        <v>119</v>
      </c>
      <c r="I32" s="127" t="s">
        <v>119</v>
      </c>
      <c r="J32" s="127" t="s">
        <v>119</v>
      </c>
      <c r="K32" s="128">
        <v>0</v>
      </c>
      <c r="L32" s="132">
        <v>100</v>
      </c>
      <c r="M32" s="126">
        <f t="shared" si="0"/>
        <v>50</v>
      </c>
      <c r="N32" s="126" t="s">
        <v>7</v>
      </c>
    </row>
    <row r="33" spans="1:14" s="136" customFormat="1" x14ac:dyDescent="0.3">
      <c r="A33" s="106"/>
      <c r="B33" s="106"/>
      <c r="C33" s="14">
        <f>AVERAGE(C19:C32)</f>
        <v>81.428571428571431</v>
      </c>
      <c r="D33" s="18" t="s">
        <v>13</v>
      </c>
      <c r="E33" s="14">
        <v>1</v>
      </c>
      <c r="F33" s="71"/>
      <c r="G33" s="92">
        <f>COUNTIF(G19:G32, "Not a Reef")/14*100</f>
        <v>0</v>
      </c>
      <c r="H33" s="93">
        <f>COUNTIF(H19:H32, "Yes")/14*100</f>
        <v>100</v>
      </c>
      <c r="I33" s="93">
        <f t="shared" ref="I33:J33" si="2">COUNTIF(I19:I32, "Yes")/14*100</f>
        <v>100</v>
      </c>
      <c r="J33" s="93">
        <f t="shared" si="2"/>
        <v>100</v>
      </c>
      <c r="K33" s="94"/>
      <c r="L33" s="94"/>
      <c r="M33" s="94"/>
      <c r="N33" s="95">
        <f>COUNTIF(N19:N32, "Low")/14*100</f>
        <v>0</v>
      </c>
    </row>
    <row r="34" spans="1:14" s="136" customFormat="1" x14ac:dyDescent="0.3">
      <c r="A34" s="108"/>
      <c r="B34" s="108"/>
      <c r="C34" s="18"/>
      <c r="D34" s="18"/>
      <c r="E34" s="18"/>
      <c r="F34" s="75"/>
      <c r="G34" s="97">
        <f>COUNTIF(G19:G32, "Low")/14*100</f>
        <v>50</v>
      </c>
      <c r="H34" s="98"/>
      <c r="I34" s="98"/>
      <c r="J34" s="98"/>
      <c r="K34" s="99"/>
      <c r="L34" s="99"/>
      <c r="M34" s="99"/>
      <c r="N34" s="100">
        <f>COUNTIF(N19:N32, "Medium")/14*100</f>
        <v>100</v>
      </c>
    </row>
    <row r="35" spans="1:14" s="136" customFormat="1" x14ac:dyDescent="0.3">
      <c r="A35" s="108"/>
      <c r="B35" s="108"/>
      <c r="C35" s="18"/>
      <c r="D35" s="18"/>
      <c r="E35" s="18"/>
      <c r="F35" s="75"/>
      <c r="G35" s="100">
        <f>COUNTIF(G19:G32, "Medium")/14*100</f>
        <v>50</v>
      </c>
      <c r="H35" s="98"/>
      <c r="I35" s="98"/>
      <c r="J35" s="98"/>
      <c r="K35" s="99"/>
      <c r="L35" s="99"/>
      <c r="M35" s="99"/>
      <c r="N35" s="101">
        <f>COUNTIF(N19:N32, "High")/14*100</f>
        <v>0</v>
      </c>
    </row>
    <row r="36" spans="1:14" s="136" customFormat="1" ht="17.25" thickBot="1" x14ac:dyDescent="0.35">
      <c r="A36" s="112"/>
      <c r="B36" s="112"/>
      <c r="C36" s="21"/>
      <c r="D36" s="21"/>
      <c r="E36" s="21"/>
      <c r="F36" s="83"/>
      <c r="G36" s="103">
        <f>COUNTIF(G19:G32, "High")/14*100</f>
        <v>0</v>
      </c>
      <c r="H36" s="104"/>
      <c r="I36" s="104"/>
      <c r="J36" s="104"/>
      <c r="K36" s="105"/>
      <c r="L36" s="105"/>
      <c r="M36" s="105"/>
      <c r="N36" s="105"/>
    </row>
    <row r="37" spans="1:14" s="136" customFormat="1" ht="17.25" thickBot="1" x14ac:dyDescent="0.35">
      <c r="A37" s="87"/>
      <c r="B37" s="87"/>
      <c r="C37" s="87"/>
      <c r="D37" s="87"/>
      <c r="E37" s="87"/>
      <c r="G37" s="87"/>
      <c r="H37" s="87"/>
      <c r="I37" s="87"/>
      <c r="J37" s="87"/>
      <c r="K37" s="87"/>
      <c r="L37" s="87"/>
      <c r="M37" s="87"/>
      <c r="N37" s="87"/>
    </row>
    <row r="38" spans="1:14" x14ac:dyDescent="0.3">
      <c r="A38" s="145">
        <v>46</v>
      </c>
      <c r="B38" s="14" t="s">
        <v>171</v>
      </c>
      <c r="C38" s="14">
        <v>0</v>
      </c>
      <c r="D38" s="14">
        <v>0</v>
      </c>
      <c r="E38" s="14">
        <v>0</v>
      </c>
      <c r="F38" s="120" t="s">
        <v>191</v>
      </c>
      <c r="G38" s="133" t="s">
        <v>5</v>
      </c>
      <c r="H38" s="115" t="s">
        <v>118</v>
      </c>
      <c r="I38" s="115" t="s">
        <v>118</v>
      </c>
      <c r="J38" s="115" t="s">
        <v>118</v>
      </c>
      <c r="K38" s="121">
        <v>0</v>
      </c>
      <c r="L38" s="121">
        <v>0</v>
      </c>
      <c r="M38" s="121">
        <f t="shared" si="0"/>
        <v>0</v>
      </c>
      <c r="N38" s="121" t="s">
        <v>6</v>
      </c>
    </row>
    <row r="39" spans="1:14" x14ac:dyDescent="0.3">
      <c r="A39" s="166"/>
      <c r="B39" s="18" t="s">
        <v>172</v>
      </c>
      <c r="C39" s="18">
        <v>0</v>
      </c>
      <c r="D39" s="18">
        <v>0</v>
      </c>
      <c r="E39" s="18">
        <v>0</v>
      </c>
      <c r="F39" s="122" t="s">
        <v>191</v>
      </c>
      <c r="G39" s="134" t="s">
        <v>5</v>
      </c>
      <c r="H39" s="77" t="s">
        <v>118</v>
      </c>
      <c r="I39" s="77" t="s">
        <v>118</v>
      </c>
      <c r="J39" s="77" t="s">
        <v>118</v>
      </c>
      <c r="K39" s="123">
        <v>0</v>
      </c>
      <c r="L39" s="123">
        <v>0</v>
      </c>
      <c r="M39" s="123">
        <f t="shared" si="0"/>
        <v>0</v>
      </c>
      <c r="N39" s="123" t="s">
        <v>6</v>
      </c>
    </row>
    <row r="40" spans="1:14" x14ac:dyDescent="0.3">
      <c r="A40" s="166"/>
      <c r="B40" s="18" t="s">
        <v>173</v>
      </c>
      <c r="C40" s="18">
        <v>0</v>
      </c>
      <c r="D40" s="18">
        <v>0</v>
      </c>
      <c r="E40" s="18">
        <v>0</v>
      </c>
      <c r="F40" s="122" t="s">
        <v>191</v>
      </c>
      <c r="G40" s="134" t="s">
        <v>5</v>
      </c>
      <c r="H40" s="77" t="s">
        <v>118</v>
      </c>
      <c r="I40" s="77" t="s">
        <v>118</v>
      </c>
      <c r="J40" s="77" t="s">
        <v>118</v>
      </c>
      <c r="K40" s="123">
        <v>0</v>
      </c>
      <c r="L40" s="123">
        <v>0</v>
      </c>
      <c r="M40" s="123">
        <f t="shared" si="0"/>
        <v>0</v>
      </c>
      <c r="N40" s="123" t="s">
        <v>6</v>
      </c>
    </row>
    <row r="41" spans="1:14" x14ac:dyDescent="0.3">
      <c r="A41" s="166"/>
      <c r="B41" s="18" t="s">
        <v>174</v>
      </c>
      <c r="C41" s="18">
        <v>0</v>
      </c>
      <c r="D41" s="18">
        <v>0</v>
      </c>
      <c r="E41" s="18">
        <v>0</v>
      </c>
      <c r="F41" s="122" t="s">
        <v>191</v>
      </c>
      <c r="G41" s="134" t="s">
        <v>5</v>
      </c>
      <c r="H41" s="77" t="s">
        <v>118</v>
      </c>
      <c r="I41" s="77" t="s">
        <v>118</v>
      </c>
      <c r="J41" s="77" t="s">
        <v>118</v>
      </c>
      <c r="K41" s="123">
        <v>0</v>
      </c>
      <c r="L41" s="123">
        <v>0</v>
      </c>
      <c r="M41" s="123">
        <f t="shared" si="0"/>
        <v>0</v>
      </c>
      <c r="N41" s="123" t="s">
        <v>6</v>
      </c>
    </row>
    <row r="42" spans="1:14" x14ac:dyDescent="0.3">
      <c r="A42" s="166"/>
      <c r="B42" s="18" t="s">
        <v>175</v>
      </c>
      <c r="C42" s="18">
        <v>0</v>
      </c>
      <c r="D42" s="18">
        <v>0</v>
      </c>
      <c r="E42" s="18">
        <v>0</v>
      </c>
      <c r="F42" s="122" t="s">
        <v>191</v>
      </c>
      <c r="G42" s="134" t="s">
        <v>5</v>
      </c>
      <c r="H42" s="77" t="s">
        <v>118</v>
      </c>
      <c r="I42" s="77" t="s">
        <v>118</v>
      </c>
      <c r="J42" s="77" t="s">
        <v>118</v>
      </c>
      <c r="K42" s="123">
        <v>0</v>
      </c>
      <c r="L42" s="123">
        <v>0</v>
      </c>
      <c r="M42" s="123">
        <f t="shared" si="0"/>
        <v>0</v>
      </c>
      <c r="N42" s="123" t="s">
        <v>6</v>
      </c>
    </row>
    <row r="43" spans="1:14" x14ac:dyDescent="0.3">
      <c r="A43" s="166"/>
      <c r="B43" s="18" t="s">
        <v>176</v>
      </c>
      <c r="C43" s="18">
        <v>2</v>
      </c>
      <c r="D43" s="18" t="s">
        <v>27</v>
      </c>
      <c r="E43" s="18">
        <v>1</v>
      </c>
      <c r="F43" s="122" t="s">
        <v>191</v>
      </c>
      <c r="G43" s="134" t="s">
        <v>5</v>
      </c>
      <c r="H43" s="77" t="s">
        <v>118</v>
      </c>
      <c r="I43" s="77" t="s">
        <v>118</v>
      </c>
      <c r="J43" s="77" t="s">
        <v>118</v>
      </c>
      <c r="K43" s="123">
        <v>0</v>
      </c>
      <c r="L43" s="123">
        <v>0</v>
      </c>
      <c r="M43" s="123">
        <f t="shared" si="0"/>
        <v>0</v>
      </c>
      <c r="N43" s="123" t="s">
        <v>6</v>
      </c>
    </row>
    <row r="44" spans="1:14" x14ac:dyDescent="0.3">
      <c r="A44" s="166"/>
      <c r="B44" s="18" t="s">
        <v>177</v>
      </c>
      <c r="C44" s="18">
        <v>45</v>
      </c>
      <c r="D44" s="18" t="s">
        <v>14</v>
      </c>
      <c r="E44" s="18">
        <v>1</v>
      </c>
      <c r="F44" s="122" t="s">
        <v>191</v>
      </c>
      <c r="G44" s="131" t="s">
        <v>8</v>
      </c>
      <c r="H44" s="82" t="s">
        <v>119</v>
      </c>
      <c r="I44" s="77" t="s">
        <v>118</v>
      </c>
      <c r="J44" s="82" t="s">
        <v>119</v>
      </c>
      <c r="K44" s="123">
        <v>0</v>
      </c>
      <c r="L44" s="124">
        <v>50</v>
      </c>
      <c r="M44" s="123">
        <f t="shared" si="0"/>
        <v>25</v>
      </c>
      <c r="N44" s="123" t="s">
        <v>6</v>
      </c>
    </row>
    <row r="45" spans="1:14" x14ac:dyDescent="0.3">
      <c r="A45" s="166"/>
      <c r="B45" s="18" t="s">
        <v>178</v>
      </c>
      <c r="C45" s="18">
        <v>0</v>
      </c>
      <c r="D45" s="18">
        <v>0</v>
      </c>
      <c r="E45" s="18">
        <v>0</v>
      </c>
      <c r="F45" s="122" t="s">
        <v>191</v>
      </c>
      <c r="G45" s="134" t="s">
        <v>5</v>
      </c>
      <c r="H45" s="77" t="s">
        <v>118</v>
      </c>
      <c r="I45" s="77" t="s">
        <v>118</v>
      </c>
      <c r="J45" s="77" t="s">
        <v>118</v>
      </c>
      <c r="K45" s="123">
        <v>0</v>
      </c>
      <c r="L45" s="123">
        <v>0</v>
      </c>
      <c r="M45" s="123">
        <f t="shared" si="0"/>
        <v>0</v>
      </c>
      <c r="N45" s="123" t="s">
        <v>6</v>
      </c>
    </row>
    <row r="46" spans="1:14" ht="17.25" thickBot="1" x14ac:dyDescent="0.35">
      <c r="A46" s="146"/>
      <c r="B46" s="21" t="s">
        <v>179</v>
      </c>
      <c r="C46" s="21">
        <v>0</v>
      </c>
      <c r="D46" s="21">
        <v>0</v>
      </c>
      <c r="E46" s="21">
        <v>0</v>
      </c>
      <c r="F46" s="125" t="s">
        <v>191</v>
      </c>
      <c r="G46" s="135" t="s">
        <v>5</v>
      </c>
      <c r="H46" s="85" t="s">
        <v>118</v>
      </c>
      <c r="I46" s="85" t="s">
        <v>118</v>
      </c>
      <c r="J46" s="85" t="s">
        <v>118</v>
      </c>
      <c r="K46" s="128">
        <v>0</v>
      </c>
      <c r="L46" s="128">
        <v>0</v>
      </c>
      <c r="M46" s="128">
        <f t="shared" si="0"/>
        <v>0</v>
      </c>
      <c r="N46" s="128" t="s">
        <v>6</v>
      </c>
    </row>
    <row r="47" spans="1:14" s="136" customFormat="1" x14ac:dyDescent="0.3">
      <c r="A47" s="106"/>
      <c r="B47" s="106"/>
      <c r="C47" s="14">
        <f>AVERAGE(C38:C46)</f>
        <v>5.2222222222222223</v>
      </c>
      <c r="D47" s="18" t="s">
        <v>14</v>
      </c>
      <c r="E47" s="14">
        <v>1</v>
      </c>
      <c r="F47" s="71"/>
      <c r="G47" s="92">
        <f>COUNTIF(G38:G46, "Not a Reef")/9*100</f>
        <v>88.888888888888886</v>
      </c>
      <c r="H47" s="93">
        <f>COUNTIF(H38:H46, "Yes")/9*100</f>
        <v>11.111111111111111</v>
      </c>
      <c r="I47" s="93">
        <f t="shared" ref="I47:J47" si="3">COUNTIF(I38:I46, "Yes")/9*100</f>
        <v>0</v>
      </c>
      <c r="J47" s="93">
        <f t="shared" si="3"/>
        <v>11.111111111111111</v>
      </c>
      <c r="K47" s="94"/>
      <c r="L47" s="94"/>
      <c r="M47" s="94"/>
      <c r="N47" s="95">
        <f>COUNTIF(N38:N46, "Low")/9*100</f>
        <v>100</v>
      </c>
    </row>
    <row r="48" spans="1:14" s="136" customFormat="1" x14ac:dyDescent="0.3">
      <c r="A48" s="108"/>
      <c r="B48" s="108"/>
      <c r="C48" s="18"/>
      <c r="D48" s="18"/>
      <c r="E48" s="18"/>
      <c r="F48" s="75"/>
      <c r="G48" s="97">
        <f>COUNTIF(G38:G46, "Low")/9*100</f>
        <v>0</v>
      </c>
      <c r="H48" s="98"/>
      <c r="I48" s="98"/>
      <c r="J48" s="98"/>
      <c r="K48" s="99"/>
      <c r="L48" s="99"/>
      <c r="M48" s="99"/>
      <c r="N48" s="100">
        <f>COUNTIF(N38:N46, "Medium")/9*100</f>
        <v>0</v>
      </c>
    </row>
    <row r="49" spans="1:16" s="136" customFormat="1" x14ac:dyDescent="0.3">
      <c r="A49" s="108"/>
      <c r="B49" s="108"/>
      <c r="C49" s="18"/>
      <c r="D49" s="18"/>
      <c r="E49" s="18"/>
      <c r="F49" s="75"/>
      <c r="G49" s="100">
        <f>COUNTIF(G38:G46, "Medium")/9*100</f>
        <v>0</v>
      </c>
      <c r="H49" s="98"/>
      <c r="I49" s="98"/>
      <c r="J49" s="98"/>
      <c r="K49" s="99"/>
      <c r="L49" s="99"/>
      <c r="M49" s="99"/>
      <c r="N49" s="101">
        <f>COUNTIF(N38:N46, "High")/9*100</f>
        <v>0</v>
      </c>
    </row>
    <row r="50" spans="1:16" s="136" customFormat="1" ht="17.25" thickBot="1" x14ac:dyDescent="0.35">
      <c r="A50" s="112"/>
      <c r="B50" s="112"/>
      <c r="C50" s="21"/>
      <c r="D50" s="21"/>
      <c r="E50" s="21"/>
      <c r="F50" s="83"/>
      <c r="G50" s="103">
        <f>COUNTIF(G38:G46, "High")/9*100</f>
        <v>11.111111111111111</v>
      </c>
      <c r="H50" s="104"/>
      <c r="I50" s="104"/>
      <c r="J50" s="104"/>
      <c r="K50" s="105"/>
      <c r="L50" s="105"/>
      <c r="M50" s="105"/>
      <c r="N50" s="105"/>
    </row>
    <row r="51" spans="1:16" s="136" customFormat="1" ht="17.25" thickBot="1" x14ac:dyDescent="0.35">
      <c r="A51" s="87"/>
      <c r="B51" s="87"/>
      <c r="C51" s="87"/>
      <c r="D51" s="87"/>
      <c r="E51" s="87"/>
      <c r="G51" s="87"/>
      <c r="H51" s="87"/>
      <c r="I51" s="87"/>
      <c r="J51" s="87"/>
      <c r="K51" s="87"/>
      <c r="L51" s="87"/>
      <c r="M51" s="87"/>
      <c r="N51" s="87"/>
    </row>
    <row r="52" spans="1:16" x14ac:dyDescent="0.3">
      <c r="A52" s="145">
        <v>48</v>
      </c>
      <c r="B52" s="14" t="s">
        <v>180</v>
      </c>
      <c r="C52" s="14">
        <v>0</v>
      </c>
      <c r="D52" s="14">
        <v>0</v>
      </c>
      <c r="E52" s="14">
        <v>0</v>
      </c>
      <c r="F52" s="120" t="s">
        <v>192</v>
      </c>
      <c r="G52" s="133" t="s">
        <v>5</v>
      </c>
      <c r="H52" s="115" t="s">
        <v>118</v>
      </c>
      <c r="I52" s="115" t="s">
        <v>118</v>
      </c>
      <c r="J52" s="115" t="s">
        <v>118</v>
      </c>
      <c r="K52" s="121">
        <v>0</v>
      </c>
      <c r="L52" s="121">
        <v>0</v>
      </c>
      <c r="M52" s="121">
        <f t="shared" si="0"/>
        <v>0</v>
      </c>
      <c r="N52" s="121" t="s">
        <v>6</v>
      </c>
    </row>
    <row r="53" spans="1:16" x14ac:dyDescent="0.3">
      <c r="A53" s="166"/>
      <c r="B53" s="18" t="s">
        <v>181</v>
      </c>
      <c r="C53" s="18">
        <v>0</v>
      </c>
      <c r="D53" s="18">
        <v>0</v>
      </c>
      <c r="E53" s="18">
        <v>0</v>
      </c>
      <c r="F53" s="122" t="s">
        <v>192</v>
      </c>
      <c r="G53" s="134" t="s">
        <v>5</v>
      </c>
      <c r="H53" s="77" t="s">
        <v>118</v>
      </c>
      <c r="I53" s="77" t="s">
        <v>118</v>
      </c>
      <c r="J53" s="77" t="s">
        <v>118</v>
      </c>
      <c r="K53" s="123">
        <v>0</v>
      </c>
      <c r="L53" s="123">
        <v>0</v>
      </c>
      <c r="M53" s="123">
        <f t="shared" si="0"/>
        <v>0</v>
      </c>
      <c r="N53" s="123" t="s">
        <v>6</v>
      </c>
    </row>
    <row r="54" spans="1:16" x14ac:dyDescent="0.3">
      <c r="A54" s="166"/>
      <c r="B54" s="18" t="s">
        <v>182</v>
      </c>
      <c r="C54" s="18">
        <v>0</v>
      </c>
      <c r="D54" s="18">
        <v>0</v>
      </c>
      <c r="E54" s="18">
        <v>0</v>
      </c>
      <c r="F54" s="122" t="s">
        <v>193</v>
      </c>
      <c r="G54" s="134" t="s">
        <v>5</v>
      </c>
      <c r="H54" s="77" t="s">
        <v>118</v>
      </c>
      <c r="I54" s="77" t="s">
        <v>118</v>
      </c>
      <c r="J54" s="77" t="s">
        <v>118</v>
      </c>
      <c r="K54" s="123">
        <v>0</v>
      </c>
      <c r="L54" s="123">
        <v>0</v>
      </c>
      <c r="M54" s="123">
        <f t="shared" si="0"/>
        <v>0</v>
      </c>
      <c r="N54" s="123" t="s">
        <v>6</v>
      </c>
    </row>
    <row r="55" spans="1:16" x14ac:dyDescent="0.3">
      <c r="A55" s="166"/>
      <c r="B55" s="18" t="s">
        <v>183</v>
      </c>
      <c r="C55" s="18">
        <v>0</v>
      </c>
      <c r="D55" s="18">
        <v>0</v>
      </c>
      <c r="E55" s="18">
        <v>0</v>
      </c>
      <c r="F55" s="122" t="s">
        <v>193</v>
      </c>
      <c r="G55" s="134" t="s">
        <v>5</v>
      </c>
      <c r="H55" s="77" t="s">
        <v>118</v>
      </c>
      <c r="I55" s="77" t="s">
        <v>118</v>
      </c>
      <c r="J55" s="77" t="s">
        <v>118</v>
      </c>
      <c r="K55" s="123">
        <v>0</v>
      </c>
      <c r="L55" s="123">
        <v>0</v>
      </c>
      <c r="M55" s="123">
        <f t="shared" si="0"/>
        <v>0</v>
      </c>
      <c r="N55" s="123" t="s">
        <v>6</v>
      </c>
    </row>
    <row r="56" spans="1:16" x14ac:dyDescent="0.3">
      <c r="A56" s="166"/>
      <c r="B56" s="18" t="s">
        <v>184</v>
      </c>
      <c r="C56" s="18">
        <v>0</v>
      </c>
      <c r="D56" s="18">
        <v>0</v>
      </c>
      <c r="E56" s="18">
        <v>0</v>
      </c>
      <c r="F56" s="122" t="s">
        <v>193</v>
      </c>
      <c r="G56" s="134" t="s">
        <v>5</v>
      </c>
      <c r="H56" s="77" t="s">
        <v>118</v>
      </c>
      <c r="I56" s="77" t="s">
        <v>118</v>
      </c>
      <c r="J56" s="77" t="s">
        <v>118</v>
      </c>
      <c r="K56" s="123">
        <v>0</v>
      </c>
      <c r="L56" s="123">
        <v>0</v>
      </c>
      <c r="M56" s="123">
        <f t="shared" si="0"/>
        <v>0</v>
      </c>
      <c r="N56" s="123" t="s">
        <v>6</v>
      </c>
    </row>
    <row r="57" spans="1:16" x14ac:dyDescent="0.3">
      <c r="A57" s="166"/>
      <c r="B57" s="18" t="s">
        <v>185</v>
      </c>
      <c r="C57" s="18">
        <v>2</v>
      </c>
      <c r="D57" s="18" t="s">
        <v>21</v>
      </c>
      <c r="E57" s="18">
        <v>1</v>
      </c>
      <c r="F57" s="122" t="s">
        <v>193</v>
      </c>
      <c r="G57" s="134" t="s">
        <v>5</v>
      </c>
      <c r="H57" s="77" t="s">
        <v>118</v>
      </c>
      <c r="I57" s="77" t="s">
        <v>118</v>
      </c>
      <c r="J57" s="77" t="s">
        <v>118</v>
      </c>
      <c r="K57" s="123">
        <v>0</v>
      </c>
      <c r="L57" s="123">
        <v>0</v>
      </c>
      <c r="M57" s="123">
        <f t="shared" si="0"/>
        <v>0</v>
      </c>
      <c r="N57" s="123" t="s">
        <v>6</v>
      </c>
    </row>
    <row r="58" spans="1:16" x14ac:dyDescent="0.3">
      <c r="A58" s="166"/>
      <c r="B58" s="18" t="s">
        <v>186</v>
      </c>
      <c r="C58" s="18">
        <v>0</v>
      </c>
      <c r="D58" s="18">
        <v>0</v>
      </c>
      <c r="E58" s="18">
        <v>0</v>
      </c>
      <c r="F58" s="122" t="s">
        <v>194</v>
      </c>
      <c r="G58" s="134" t="s">
        <v>5</v>
      </c>
      <c r="H58" s="77" t="s">
        <v>118</v>
      </c>
      <c r="I58" s="77" t="s">
        <v>118</v>
      </c>
      <c r="J58" s="77" t="s">
        <v>118</v>
      </c>
      <c r="K58" s="123">
        <v>0</v>
      </c>
      <c r="L58" s="123">
        <v>0</v>
      </c>
      <c r="M58" s="123">
        <f t="shared" si="0"/>
        <v>0</v>
      </c>
      <c r="N58" s="123" t="s">
        <v>6</v>
      </c>
    </row>
    <row r="59" spans="1:16" x14ac:dyDescent="0.3">
      <c r="A59" s="166"/>
      <c r="B59" s="18" t="s">
        <v>187</v>
      </c>
      <c r="C59" s="18">
        <v>2</v>
      </c>
      <c r="D59" s="18" t="s">
        <v>21</v>
      </c>
      <c r="E59" s="18">
        <v>1</v>
      </c>
      <c r="F59" s="122" t="s">
        <v>193</v>
      </c>
      <c r="G59" s="134" t="s">
        <v>5</v>
      </c>
      <c r="H59" s="77" t="s">
        <v>118</v>
      </c>
      <c r="I59" s="77" t="s">
        <v>118</v>
      </c>
      <c r="J59" s="77" t="s">
        <v>118</v>
      </c>
      <c r="K59" s="123">
        <v>0</v>
      </c>
      <c r="L59" s="123">
        <v>0</v>
      </c>
      <c r="M59" s="123">
        <f t="shared" si="0"/>
        <v>0</v>
      </c>
      <c r="N59" s="123" t="s">
        <v>6</v>
      </c>
      <c r="P59" s="137"/>
    </row>
    <row r="60" spans="1:16" x14ac:dyDescent="0.3">
      <c r="A60" s="166"/>
      <c r="B60" s="18" t="s">
        <v>188</v>
      </c>
      <c r="C60" s="18">
        <v>0</v>
      </c>
      <c r="D60" s="18">
        <v>0</v>
      </c>
      <c r="E60" s="18">
        <v>0</v>
      </c>
      <c r="F60" s="122" t="s">
        <v>195</v>
      </c>
      <c r="G60" s="134" t="s">
        <v>5</v>
      </c>
      <c r="H60" s="77" t="s">
        <v>118</v>
      </c>
      <c r="I60" s="77" t="s">
        <v>118</v>
      </c>
      <c r="J60" s="77" t="s">
        <v>118</v>
      </c>
      <c r="K60" s="123">
        <v>0</v>
      </c>
      <c r="L60" s="123">
        <v>0</v>
      </c>
      <c r="M60" s="123">
        <f t="shared" si="0"/>
        <v>0</v>
      </c>
      <c r="N60" s="123" t="s">
        <v>6</v>
      </c>
    </row>
    <row r="61" spans="1:16" ht="17.25" thickBot="1" x14ac:dyDescent="0.35">
      <c r="A61" s="146"/>
      <c r="B61" s="21" t="s">
        <v>189</v>
      </c>
      <c r="C61" s="21">
        <v>24</v>
      </c>
      <c r="D61" s="21" t="s">
        <v>13</v>
      </c>
      <c r="E61" s="21">
        <v>1</v>
      </c>
      <c r="F61" s="125" t="s">
        <v>193</v>
      </c>
      <c r="G61" s="126" t="s">
        <v>7</v>
      </c>
      <c r="H61" s="85" t="s">
        <v>118</v>
      </c>
      <c r="I61" s="85" t="s">
        <v>118</v>
      </c>
      <c r="J61" s="85" t="s">
        <v>118</v>
      </c>
      <c r="K61" s="128">
        <v>0</v>
      </c>
      <c r="L61" s="128">
        <v>0</v>
      </c>
      <c r="M61" s="128">
        <f t="shared" si="0"/>
        <v>0</v>
      </c>
      <c r="N61" s="128" t="s">
        <v>6</v>
      </c>
    </row>
    <row r="62" spans="1:16" s="136" customFormat="1" x14ac:dyDescent="0.3">
      <c r="A62" s="106"/>
      <c r="B62" s="106"/>
      <c r="C62" s="14">
        <f>AVERAGE(C52:C61)</f>
        <v>2.8</v>
      </c>
      <c r="D62" s="18" t="s">
        <v>13</v>
      </c>
      <c r="E62" s="14">
        <v>1</v>
      </c>
      <c r="F62" s="71"/>
      <c r="G62" s="92">
        <f>COUNTIF(G52:G61, "Not a Reef")/10*100</f>
        <v>90</v>
      </c>
      <c r="H62" s="93">
        <f>COUNTIF(H52:H61, "Yes")/10*100</f>
        <v>0</v>
      </c>
      <c r="I62" s="93">
        <f t="shared" ref="I62:J62" si="4">COUNTIF(I52:I61, "Yes")/10*100</f>
        <v>0</v>
      </c>
      <c r="J62" s="93">
        <f t="shared" si="4"/>
        <v>0</v>
      </c>
      <c r="K62" s="94"/>
      <c r="L62" s="94"/>
      <c r="M62" s="94"/>
      <c r="N62" s="95">
        <f>COUNTIF(N52:N61, "Low")/10*100</f>
        <v>100</v>
      </c>
    </row>
    <row r="63" spans="1:16" s="136" customFormat="1" x14ac:dyDescent="0.3">
      <c r="A63" s="108"/>
      <c r="B63" s="108"/>
      <c r="C63" s="18"/>
      <c r="D63" s="18"/>
      <c r="E63" s="18"/>
      <c r="F63" s="75"/>
      <c r="G63" s="97">
        <f>COUNTIF(G52:G61, "Low")/10*100</f>
        <v>0</v>
      </c>
      <c r="H63" s="98"/>
      <c r="I63" s="98"/>
      <c r="J63" s="98"/>
      <c r="K63" s="99"/>
      <c r="L63" s="99"/>
      <c r="M63" s="99"/>
      <c r="N63" s="100">
        <f>COUNTIF(N52:N61, "Medium")/10*100</f>
        <v>0</v>
      </c>
    </row>
    <row r="64" spans="1:16" s="136" customFormat="1" x14ac:dyDescent="0.3">
      <c r="A64" s="108"/>
      <c r="B64" s="108"/>
      <c r="C64" s="18"/>
      <c r="D64" s="18"/>
      <c r="E64" s="18"/>
      <c r="F64" s="75"/>
      <c r="G64" s="100">
        <f>COUNTIF(G52:G61, "Medium")/10*100</f>
        <v>10</v>
      </c>
      <c r="H64" s="98"/>
      <c r="I64" s="98"/>
      <c r="J64" s="98"/>
      <c r="K64" s="99"/>
      <c r="L64" s="99"/>
      <c r="M64" s="99"/>
      <c r="N64" s="101">
        <f>COUNTIF(N52:N61, "High")/10*100</f>
        <v>0</v>
      </c>
    </row>
    <row r="65" spans="1:14" s="136" customFormat="1" ht="17.25" thickBot="1" x14ac:dyDescent="0.35">
      <c r="A65" s="112"/>
      <c r="B65" s="112"/>
      <c r="C65" s="21"/>
      <c r="D65" s="21"/>
      <c r="E65" s="21"/>
      <c r="F65" s="83"/>
      <c r="G65" s="103">
        <f>COUNTIF(G52:G61, "High")/10*100</f>
        <v>0</v>
      </c>
      <c r="H65" s="104"/>
      <c r="I65" s="104"/>
      <c r="J65" s="104"/>
      <c r="K65" s="105"/>
      <c r="L65" s="105"/>
      <c r="M65" s="105"/>
      <c r="N65" s="105"/>
    </row>
  </sheetData>
  <mergeCells count="12">
    <mergeCell ref="K1:N1"/>
    <mergeCell ref="A3:A13"/>
    <mergeCell ref="A19:A32"/>
    <mergeCell ref="A38:A46"/>
    <mergeCell ref="A52:A61"/>
    <mergeCell ref="A1:A2"/>
    <mergeCell ref="B1:B2"/>
    <mergeCell ref="C1:C2"/>
    <mergeCell ref="D1:D2"/>
    <mergeCell ref="E1:E2"/>
    <mergeCell ref="F1:F2"/>
    <mergeCell ref="H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>
      <selection activeCell="G2" sqref="G2"/>
    </sheetView>
  </sheetViews>
  <sheetFormatPr defaultRowHeight="16.5" x14ac:dyDescent="0.3"/>
  <cols>
    <col min="1" max="1" width="9.140625" style="9"/>
    <col min="2" max="2" width="13.5703125" style="9" bestFit="1" customWidth="1"/>
    <col min="3" max="3" width="8.5703125" style="9" bestFit="1" customWidth="1"/>
    <col min="4" max="4" width="17.42578125" style="9" customWidth="1"/>
    <col min="5" max="5" width="9.5703125" style="9" customWidth="1"/>
    <col min="6" max="6" width="33.85546875" style="1" customWidth="1"/>
    <col min="7" max="7" width="17" style="1" customWidth="1"/>
    <col min="8" max="8" width="10" style="1" customWidth="1"/>
    <col min="9" max="9" width="9.42578125" style="1" customWidth="1"/>
    <col min="10" max="10" width="9.140625" style="1" customWidth="1"/>
    <col min="11" max="11" width="14.42578125" style="1" customWidth="1"/>
    <col min="12" max="16384" width="9.140625" style="1"/>
  </cols>
  <sheetData>
    <row r="1" spans="1:14" ht="17.25" thickBot="1" x14ac:dyDescent="0.35">
      <c r="A1" s="163" t="s">
        <v>24</v>
      </c>
      <c r="B1" s="163" t="s">
        <v>60</v>
      </c>
      <c r="C1" s="163" t="s">
        <v>48</v>
      </c>
      <c r="D1" s="163" t="s">
        <v>111</v>
      </c>
      <c r="E1" s="163" t="s">
        <v>112</v>
      </c>
      <c r="F1" s="164" t="s">
        <v>139</v>
      </c>
      <c r="G1" s="63" t="s">
        <v>113</v>
      </c>
      <c r="H1" s="168" t="s">
        <v>33</v>
      </c>
      <c r="I1" s="168"/>
      <c r="J1" s="168"/>
      <c r="K1" s="168" t="s">
        <v>36</v>
      </c>
      <c r="L1" s="168"/>
      <c r="M1" s="168"/>
      <c r="N1" s="168"/>
    </row>
    <row r="2" spans="1:14" ht="17.25" thickBot="1" x14ac:dyDescent="0.35">
      <c r="A2" s="163"/>
      <c r="B2" s="163"/>
      <c r="C2" s="163"/>
      <c r="D2" s="163"/>
      <c r="E2" s="163"/>
      <c r="F2" s="165"/>
      <c r="G2" s="67" t="s">
        <v>274</v>
      </c>
      <c r="H2" s="62" t="s">
        <v>114</v>
      </c>
      <c r="I2" s="62" t="s">
        <v>115</v>
      </c>
      <c r="J2" s="63" t="s">
        <v>9</v>
      </c>
      <c r="K2" s="64" t="s">
        <v>116</v>
      </c>
      <c r="L2" s="63" t="s">
        <v>2</v>
      </c>
      <c r="M2" s="63" t="s">
        <v>117</v>
      </c>
      <c r="N2" s="63" t="s">
        <v>9</v>
      </c>
    </row>
    <row r="3" spans="1:14" x14ac:dyDescent="0.3">
      <c r="A3" s="145" t="s">
        <v>15</v>
      </c>
      <c r="B3" s="14" t="s">
        <v>196</v>
      </c>
      <c r="C3" s="14">
        <v>25</v>
      </c>
      <c r="D3" s="14" t="s">
        <v>21</v>
      </c>
      <c r="E3" s="14">
        <v>1</v>
      </c>
      <c r="F3" s="120" t="s">
        <v>234</v>
      </c>
      <c r="G3" s="121" t="s">
        <v>6</v>
      </c>
      <c r="H3" s="115" t="s">
        <v>118</v>
      </c>
      <c r="I3" s="115" t="s">
        <v>118</v>
      </c>
      <c r="J3" s="115" t="s">
        <v>118</v>
      </c>
      <c r="K3" s="72">
        <v>0</v>
      </c>
      <c r="L3" s="72">
        <v>0</v>
      </c>
      <c r="M3" s="121">
        <f>AVERAGE(K3:L3)</f>
        <v>0</v>
      </c>
      <c r="N3" s="72" t="s">
        <v>6</v>
      </c>
    </row>
    <row r="4" spans="1:14" x14ac:dyDescent="0.3">
      <c r="A4" s="166"/>
      <c r="B4" s="18" t="s">
        <v>197</v>
      </c>
      <c r="C4" s="18">
        <v>55</v>
      </c>
      <c r="D4" s="18" t="s">
        <v>21</v>
      </c>
      <c r="E4" s="18">
        <v>1</v>
      </c>
      <c r="F4" s="122" t="s">
        <v>234</v>
      </c>
      <c r="G4" s="123" t="s">
        <v>6</v>
      </c>
      <c r="H4" s="82" t="s">
        <v>119</v>
      </c>
      <c r="I4" s="82" t="s">
        <v>119</v>
      </c>
      <c r="J4" s="82" t="s">
        <v>119</v>
      </c>
      <c r="K4" s="78">
        <v>0</v>
      </c>
      <c r="L4" s="80">
        <v>100</v>
      </c>
      <c r="M4" s="124">
        <f t="shared" ref="M4:M56" si="0">AVERAGE(K4:L4)</f>
        <v>50</v>
      </c>
      <c r="N4" s="79" t="s">
        <v>7</v>
      </c>
    </row>
    <row r="5" spans="1:14" x14ac:dyDescent="0.3">
      <c r="A5" s="166"/>
      <c r="B5" s="18" t="s">
        <v>198</v>
      </c>
      <c r="C5" s="18">
        <v>15</v>
      </c>
      <c r="D5" s="18" t="s">
        <v>21</v>
      </c>
      <c r="E5" s="18">
        <v>1</v>
      </c>
      <c r="F5" s="122" t="s">
        <v>234</v>
      </c>
      <c r="G5" s="123" t="s">
        <v>6</v>
      </c>
      <c r="H5" s="77" t="s">
        <v>118</v>
      </c>
      <c r="I5" s="77" t="s">
        <v>118</v>
      </c>
      <c r="J5" s="77" t="s">
        <v>118</v>
      </c>
      <c r="K5" s="78">
        <v>0</v>
      </c>
      <c r="L5" s="78">
        <v>0</v>
      </c>
      <c r="M5" s="123">
        <f t="shared" si="0"/>
        <v>0</v>
      </c>
      <c r="N5" s="78" t="s">
        <v>6</v>
      </c>
    </row>
    <row r="6" spans="1:14" x14ac:dyDescent="0.3">
      <c r="A6" s="166"/>
      <c r="B6" s="18" t="s">
        <v>199</v>
      </c>
      <c r="C6" s="18">
        <v>7</v>
      </c>
      <c r="D6" s="18" t="s">
        <v>21</v>
      </c>
      <c r="E6" s="18">
        <v>1</v>
      </c>
      <c r="F6" s="122" t="s">
        <v>234</v>
      </c>
      <c r="G6" s="134" t="s">
        <v>5</v>
      </c>
      <c r="H6" s="77" t="s">
        <v>118</v>
      </c>
      <c r="I6" s="77" t="s">
        <v>118</v>
      </c>
      <c r="J6" s="77" t="s">
        <v>118</v>
      </c>
      <c r="K6" s="78">
        <v>0</v>
      </c>
      <c r="L6" s="78">
        <v>0</v>
      </c>
      <c r="M6" s="123">
        <f t="shared" si="0"/>
        <v>0</v>
      </c>
      <c r="N6" s="78" t="s">
        <v>6</v>
      </c>
    </row>
    <row r="7" spans="1:14" x14ac:dyDescent="0.3">
      <c r="A7" s="166"/>
      <c r="B7" s="18" t="s">
        <v>200</v>
      </c>
      <c r="C7" s="18">
        <v>30</v>
      </c>
      <c r="D7" s="18" t="s">
        <v>13</v>
      </c>
      <c r="E7" s="18">
        <v>1</v>
      </c>
      <c r="F7" s="122" t="s">
        <v>235</v>
      </c>
      <c r="G7" s="124" t="s">
        <v>7</v>
      </c>
      <c r="H7" s="82" t="s">
        <v>119</v>
      </c>
      <c r="I7" s="77" t="s">
        <v>118</v>
      </c>
      <c r="J7" s="77" t="s">
        <v>118</v>
      </c>
      <c r="K7" s="78">
        <v>0</v>
      </c>
      <c r="L7" s="78">
        <v>0</v>
      </c>
      <c r="M7" s="123">
        <f t="shared" si="0"/>
        <v>0</v>
      </c>
      <c r="N7" s="78" t="s">
        <v>6</v>
      </c>
    </row>
    <row r="8" spans="1:14" x14ac:dyDescent="0.3">
      <c r="A8" s="166"/>
      <c r="B8" s="18" t="s">
        <v>201</v>
      </c>
      <c r="C8" s="18" t="s">
        <v>233</v>
      </c>
      <c r="D8" s="18" t="s">
        <v>27</v>
      </c>
      <c r="E8" s="18">
        <v>1</v>
      </c>
      <c r="F8" s="122" t="s">
        <v>234</v>
      </c>
      <c r="G8" s="134" t="s">
        <v>5</v>
      </c>
      <c r="H8" s="77" t="s">
        <v>118</v>
      </c>
      <c r="I8" s="77" t="s">
        <v>118</v>
      </c>
      <c r="J8" s="77" t="s">
        <v>118</v>
      </c>
      <c r="K8" s="78">
        <v>0</v>
      </c>
      <c r="L8" s="78">
        <v>0</v>
      </c>
      <c r="M8" s="123">
        <f t="shared" si="0"/>
        <v>0</v>
      </c>
      <c r="N8" s="78" t="s">
        <v>6</v>
      </c>
    </row>
    <row r="9" spans="1:14" x14ac:dyDescent="0.3">
      <c r="A9" s="166"/>
      <c r="B9" s="18" t="s">
        <v>202</v>
      </c>
      <c r="C9" s="18">
        <v>10</v>
      </c>
      <c r="D9" s="18" t="s">
        <v>13</v>
      </c>
      <c r="E9" s="18">
        <v>1</v>
      </c>
      <c r="F9" s="122" t="s">
        <v>235</v>
      </c>
      <c r="G9" s="123" t="s">
        <v>6</v>
      </c>
      <c r="H9" s="77" t="s">
        <v>118</v>
      </c>
      <c r="I9" s="77" t="s">
        <v>118</v>
      </c>
      <c r="J9" s="77" t="s">
        <v>118</v>
      </c>
      <c r="K9" s="78">
        <v>0</v>
      </c>
      <c r="L9" s="78">
        <v>0</v>
      </c>
      <c r="M9" s="123">
        <f t="shared" si="0"/>
        <v>0</v>
      </c>
      <c r="N9" s="78" t="s">
        <v>6</v>
      </c>
    </row>
    <row r="10" spans="1:14" x14ac:dyDescent="0.3">
      <c r="A10" s="166"/>
      <c r="B10" s="18" t="s">
        <v>203</v>
      </c>
      <c r="C10" s="18">
        <v>0</v>
      </c>
      <c r="D10" s="18">
        <v>0</v>
      </c>
      <c r="E10" s="18">
        <v>0</v>
      </c>
      <c r="F10" s="122" t="s">
        <v>235</v>
      </c>
      <c r="G10" s="134" t="s">
        <v>5</v>
      </c>
      <c r="H10" s="77" t="s">
        <v>118</v>
      </c>
      <c r="I10" s="77" t="s">
        <v>118</v>
      </c>
      <c r="J10" s="77" t="s">
        <v>118</v>
      </c>
      <c r="K10" s="78">
        <v>0</v>
      </c>
      <c r="L10" s="78">
        <v>0</v>
      </c>
      <c r="M10" s="123">
        <f t="shared" si="0"/>
        <v>0</v>
      </c>
      <c r="N10" s="78" t="s">
        <v>6</v>
      </c>
    </row>
    <row r="11" spans="1:14" x14ac:dyDescent="0.3">
      <c r="A11" s="166"/>
      <c r="B11" s="18" t="s">
        <v>204</v>
      </c>
      <c r="C11" s="18">
        <v>1</v>
      </c>
      <c r="D11" s="18" t="s">
        <v>27</v>
      </c>
      <c r="E11" s="18">
        <v>1</v>
      </c>
      <c r="F11" s="122" t="s">
        <v>236</v>
      </c>
      <c r="G11" s="134" t="s">
        <v>5</v>
      </c>
      <c r="H11" s="77" t="s">
        <v>118</v>
      </c>
      <c r="I11" s="77" t="s">
        <v>118</v>
      </c>
      <c r="J11" s="77" t="s">
        <v>118</v>
      </c>
      <c r="K11" s="78">
        <v>0</v>
      </c>
      <c r="L11" s="78">
        <v>0</v>
      </c>
      <c r="M11" s="123">
        <f t="shared" si="0"/>
        <v>0</v>
      </c>
      <c r="N11" s="78" t="s">
        <v>6</v>
      </c>
    </row>
    <row r="12" spans="1:14" x14ac:dyDescent="0.3">
      <c r="A12" s="166"/>
      <c r="B12" s="18" t="s">
        <v>205</v>
      </c>
      <c r="C12" s="18">
        <v>1</v>
      </c>
      <c r="D12" s="18" t="s">
        <v>27</v>
      </c>
      <c r="E12" s="18">
        <v>1</v>
      </c>
      <c r="F12" s="122" t="s">
        <v>236</v>
      </c>
      <c r="G12" s="134" t="s">
        <v>5</v>
      </c>
      <c r="H12" s="77" t="s">
        <v>118</v>
      </c>
      <c r="I12" s="77" t="s">
        <v>118</v>
      </c>
      <c r="J12" s="77" t="s">
        <v>118</v>
      </c>
      <c r="K12" s="78">
        <v>0</v>
      </c>
      <c r="L12" s="78">
        <v>0</v>
      </c>
      <c r="M12" s="123">
        <f t="shared" si="0"/>
        <v>0</v>
      </c>
      <c r="N12" s="78" t="s">
        <v>6</v>
      </c>
    </row>
    <row r="13" spans="1:14" ht="17.25" thickBot="1" x14ac:dyDescent="0.35">
      <c r="A13" s="146"/>
      <c r="B13" s="21" t="s">
        <v>206</v>
      </c>
      <c r="C13" s="21">
        <v>1</v>
      </c>
      <c r="D13" s="21" t="s">
        <v>27</v>
      </c>
      <c r="E13" s="21">
        <v>1</v>
      </c>
      <c r="F13" s="125" t="s">
        <v>236</v>
      </c>
      <c r="G13" s="135" t="s">
        <v>5</v>
      </c>
      <c r="H13" s="85" t="s">
        <v>118</v>
      </c>
      <c r="I13" s="85" t="s">
        <v>118</v>
      </c>
      <c r="J13" s="85" t="s">
        <v>118</v>
      </c>
      <c r="K13" s="86">
        <v>0</v>
      </c>
      <c r="L13" s="86">
        <v>0</v>
      </c>
      <c r="M13" s="128">
        <f t="shared" si="0"/>
        <v>0</v>
      </c>
      <c r="N13" s="86" t="s">
        <v>6</v>
      </c>
    </row>
    <row r="14" spans="1:14" s="136" customFormat="1" x14ac:dyDescent="0.3">
      <c r="A14" s="106"/>
      <c r="B14" s="106"/>
      <c r="C14" s="14">
        <f>AVERAGE(C3:C13)</f>
        <v>14.5</v>
      </c>
      <c r="D14" s="18" t="s">
        <v>13</v>
      </c>
      <c r="E14" s="14">
        <v>1</v>
      </c>
      <c r="F14" s="71"/>
      <c r="G14" s="92">
        <f>COUNTIF(G3:G13, "Not a Reef")/11*100</f>
        <v>54.54545454545454</v>
      </c>
      <c r="H14" s="93">
        <f>COUNTIF(H3:H13, "Yes")/11*100</f>
        <v>18.181818181818183</v>
      </c>
      <c r="I14" s="93">
        <f t="shared" ref="I14:J14" si="1">COUNTIF(I3:I13, "Yes")/11*100</f>
        <v>9.0909090909090917</v>
      </c>
      <c r="J14" s="93">
        <f t="shared" si="1"/>
        <v>9.0909090909090917</v>
      </c>
      <c r="K14" s="94"/>
      <c r="L14" s="94"/>
      <c r="M14" s="94"/>
      <c r="N14" s="95">
        <f>COUNTIF(N3:N13, "Low")/11*100</f>
        <v>90.909090909090907</v>
      </c>
    </row>
    <row r="15" spans="1:14" s="136" customFormat="1" x14ac:dyDescent="0.3">
      <c r="A15" s="108"/>
      <c r="B15" s="108"/>
      <c r="C15" s="18"/>
      <c r="D15" s="18"/>
      <c r="E15" s="18"/>
      <c r="F15" s="75"/>
      <c r="G15" s="97">
        <f>COUNTIF(G3:G13, "Low")/11*100</f>
        <v>36.363636363636367</v>
      </c>
      <c r="H15" s="98"/>
      <c r="I15" s="98"/>
      <c r="J15" s="98"/>
      <c r="K15" s="99"/>
      <c r="L15" s="99"/>
      <c r="M15" s="99"/>
      <c r="N15" s="100">
        <f>COUNTIF(N3:N13, "Medium")/11*100</f>
        <v>9.0909090909090917</v>
      </c>
    </row>
    <row r="16" spans="1:14" s="136" customFormat="1" x14ac:dyDescent="0.3">
      <c r="A16" s="108"/>
      <c r="B16" s="108"/>
      <c r="C16" s="18"/>
      <c r="D16" s="18"/>
      <c r="E16" s="18"/>
      <c r="F16" s="75"/>
      <c r="G16" s="100">
        <f>COUNTIF(G3:G13, "Medium")/11*100</f>
        <v>9.0909090909090917</v>
      </c>
      <c r="H16" s="98"/>
      <c r="I16" s="98"/>
      <c r="J16" s="98"/>
      <c r="K16" s="99"/>
      <c r="L16" s="99"/>
      <c r="M16" s="99"/>
      <c r="N16" s="101">
        <f>COUNTIF(N3:N13, "High")/11*100</f>
        <v>0</v>
      </c>
    </row>
    <row r="17" spans="1:14" s="136" customFormat="1" ht="17.25" thickBot="1" x14ac:dyDescent="0.35">
      <c r="A17" s="112"/>
      <c r="B17" s="112"/>
      <c r="C17" s="21"/>
      <c r="D17" s="21"/>
      <c r="E17" s="21"/>
      <c r="F17" s="83"/>
      <c r="G17" s="103">
        <f>COUNTIF(G3:G13, "High")/11*100</f>
        <v>0</v>
      </c>
      <c r="H17" s="104"/>
      <c r="I17" s="104"/>
      <c r="J17" s="104"/>
      <c r="K17" s="105"/>
      <c r="L17" s="105"/>
      <c r="M17" s="105"/>
      <c r="N17" s="105"/>
    </row>
    <row r="18" spans="1:14" s="136" customFormat="1" ht="17.25" thickBot="1" x14ac:dyDescent="0.35">
      <c r="A18" s="87"/>
      <c r="B18" s="87"/>
      <c r="C18" s="87"/>
      <c r="D18" s="87"/>
      <c r="E18" s="87"/>
      <c r="G18" s="87"/>
      <c r="H18" s="87"/>
      <c r="I18" s="87"/>
      <c r="J18" s="87"/>
      <c r="K18" s="70"/>
      <c r="L18" s="70"/>
      <c r="M18" s="87"/>
      <c r="N18" s="70"/>
    </row>
    <row r="19" spans="1:14" x14ac:dyDescent="0.3">
      <c r="A19" s="145" t="s">
        <v>16</v>
      </c>
      <c r="B19" s="14" t="s">
        <v>207</v>
      </c>
      <c r="C19" s="14">
        <v>0</v>
      </c>
      <c r="D19" s="14">
        <v>0</v>
      </c>
      <c r="E19" s="14">
        <v>0</v>
      </c>
      <c r="F19" s="120" t="s">
        <v>237</v>
      </c>
      <c r="G19" s="133" t="s">
        <v>5</v>
      </c>
      <c r="H19" s="115" t="s">
        <v>118</v>
      </c>
      <c r="I19" s="115" t="s">
        <v>118</v>
      </c>
      <c r="J19" s="115" t="s">
        <v>118</v>
      </c>
      <c r="K19" s="72">
        <v>0</v>
      </c>
      <c r="L19" s="72">
        <v>0</v>
      </c>
      <c r="M19" s="121">
        <f t="shared" si="0"/>
        <v>0</v>
      </c>
      <c r="N19" s="72" t="s">
        <v>6</v>
      </c>
    </row>
    <row r="20" spans="1:14" x14ac:dyDescent="0.3">
      <c r="A20" s="166"/>
      <c r="B20" s="18" t="s">
        <v>208</v>
      </c>
      <c r="C20" s="18">
        <v>0</v>
      </c>
      <c r="D20" s="18">
        <v>0</v>
      </c>
      <c r="E20" s="18">
        <v>0</v>
      </c>
      <c r="F20" s="122" t="s">
        <v>234</v>
      </c>
      <c r="G20" s="134" t="s">
        <v>5</v>
      </c>
      <c r="H20" s="77" t="s">
        <v>118</v>
      </c>
      <c r="I20" s="77" t="s">
        <v>118</v>
      </c>
      <c r="J20" s="77" t="s">
        <v>118</v>
      </c>
      <c r="K20" s="78">
        <v>0</v>
      </c>
      <c r="L20" s="78">
        <v>0</v>
      </c>
      <c r="M20" s="123">
        <f t="shared" si="0"/>
        <v>0</v>
      </c>
      <c r="N20" s="78" t="s">
        <v>6</v>
      </c>
    </row>
    <row r="21" spans="1:14" x14ac:dyDescent="0.3">
      <c r="A21" s="166"/>
      <c r="B21" s="18" t="s">
        <v>209</v>
      </c>
      <c r="C21" s="18">
        <v>0</v>
      </c>
      <c r="D21" s="18">
        <v>0</v>
      </c>
      <c r="E21" s="18">
        <v>1</v>
      </c>
      <c r="F21" s="122" t="s">
        <v>238</v>
      </c>
      <c r="G21" s="134" t="s">
        <v>5</v>
      </c>
      <c r="H21" s="77" t="s">
        <v>118</v>
      </c>
      <c r="I21" s="77" t="s">
        <v>118</v>
      </c>
      <c r="J21" s="77" t="s">
        <v>118</v>
      </c>
      <c r="K21" s="78">
        <v>0</v>
      </c>
      <c r="L21" s="78">
        <v>0</v>
      </c>
      <c r="M21" s="123">
        <f t="shared" si="0"/>
        <v>0</v>
      </c>
      <c r="N21" s="78" t="s">
        <v>6</v>
      </c>
    </row>
    <row r="22" spans="1:14" x14ac:dyDescent="0.3">
      <c r="A22" s="166"/>
      <c r="B22" s="18" t="s">
        <v>210</v>
      </c>
      <c r="C22" s="18">
        <v>0</v>
      </c>
      <c r="D22" s="18">
        <v>0</v>
      </c>
      <c r="E22" s="18">
        <v>0</v>
      </c>
      <c r="F22" s="122" t="s">
        <v>239</v>
      </c>
      <c r="G22" s="134" t="s">
        <v>5</v>
      </c>
      <c r="H22" s="77" t="s">
        <v>118</v>
      </c>
      <c r="I22" s="77" t="s">
        <v>118</v>
      </c>
      <c r="J22" s="77" t="s">
        <v>118</v>
      </c>
      <c r="K22" s="78">
        <v>0</v>
      </c>
      <c r="L22" s="78">
        <v>0</v>
      </c>
      <c r="M22" s="123">
        <f t="shared" si="0"/>
        <v>0</v>
      </c>
      <c r="N22" s="78" t="s">
        <v>6</v>
      </c>
    </row>
    <row r="23" spans="1:14" x14ac:dyDescent="0.3">
      <c r="A23" s="166"/>
      <c r="B23" s="18" t="s">
        <v>211</v>
      </c>
      <c r="C23" s="18">
        <v>1</v>
      </c>
      <c r="D23" s="18" t="s">
        <v>27</v>
      </c>
      <c r="E23" s="18">
        <v>1</v>
      </c>
      <c r="F23" s="122" t="s">
        <v>239</v>
      </c>
      <c r="G23" s="134" t="s">
        <v>5</v>
      </c>
      <c r="H23" s="77" t="s">
        <v>118</v>
      </c>
      <c r="I23" s="77" t="s">
        <v>118</v>
      </c>
      <c r="J23" s="77" t="s">
        <v>118</v>
      </c>
      <c r="K23" s="78">
        <v>0</v>
      </c>
      <c r="L23" s="78">
        <v>0</v>
      </c>
      <c r="M23" s="123">
        <f t="shared" si="0"/>
        <v>0</v>
      </c>
      <c r="N23" s="78" t="s">
        <v>6</v>
      </c>
    </row>
    <row r="24" spans="1:14" x14ac:dyDescent="0.3">
      <c r="A24" s="166"/>
      <c r="B24" s="18" t="s">
        <v>212</v>
      </c>
      <c r="C24" s="18">
        <v>2</v>
      </c>
      <c r="D24" s="18" t="s">
        <v>21</v>
      </c>
      <c r="E24" s="18">
        <v>1</v>
      </c>
      <c r="F24" s="122" t="s">
        <v>239</v>
      </c>
      <c r="G24" s="134" t="s">
        <v>5</v>
      </c>
      <c r="H24" s="77" t="s">
        <v>118</v>
      </c>
      <c r="I24" s="77" t="s">
        <v>118</v>
      </c>
      <c r="J24" s="77" t="s">
        <v>118</v>
      </c>
      <c r="K24" s="78">
        <v>0</v>
      </c>
      <c r="L24" s="78">
        <v>0</v>
      </c>
      <c r="M24" s="123">
        <f t="shared" si="0"/>
        <v>0</v>
      </c>
      <c r="N24" s="78" t="s">
        <v>6</v>
      </c>
    </row>
    <row r="25" spans="1:14" x14ac:dyDescent="0.3">
      <c r="A25" s="166"/>
      <c r="B25" s="18" t="s">
        <v>213</v>
      </c>
      <c r="C25" s="18">
        <v>10</v>
      </c>
      <c r="D25" s="18" t="s">
        <v>14</v>
      </c>
      <c r="E25" s="18">
        <v>1</v>
      </c>
      <c r="F25" s="122" t="s">
        <v>238</v>
      </c>
      <c r="G25" s="123" t="s">
        <v>6</v>
      </c>
      <c r="H25" s="77" t="s">
        <v>118</v>
      </c>
      <c r="I25" s="77" t="s">
        <v>118</v>
      </c>
      <c r="J25" s="77" t="s">
        <v>118</v>
      </c>
      <c r="K25" s="78">
        <v>0</v>
      </c>
      <c r="L25" s="78">
        <v>0</v>
      </c>
      <c r="M25" s="123">
        <f t="shared" si="0"/>
        <v>0</v>
      </c>
      <c r="N25" s="78" t="s">
        <v>6</v>
      </c>
    </row>
    <row r="26" spans="1:14" x14ac:dyDescent="0.3">
      <c r="A26" s="166"/>
      <c r="B26" s="18" t="s">
        <v>214</v>
      </c>
      <c r="C26" s="18">
        <v>21</v>
      </c>
      <c r="D26" s="18" t="s">
        <v>14</v>
      </c>
      <c r="E26" s="18">
        <v>1</v>
      </c>
      <c r="F26" s="122" t="s">
        <v>238</v>
      </c>
      <c r="G26" s="124" t="s">
        <v>7</v>
      </c>
      <c r="H26" s="77" t="s">
        <v>118</v>
      </c>
      <c r="I26" s="77" t="s">
        <v>118</v>
      </c>
      <c r="J26" s="77" t="s">
        <v>118</v>
      </c>
      <c r="K26" s="78">
        <v>0</v>
      </c>
      <c r="L26" s="78">
        <v>0</v>
      </c>
      <c r="M26" s="123">
        <f t="shared" si="0"/>
        <v>0</v>
      </c>
      <c r="N26" s="78" t="s">
        <v>6</v>
      </c>
    </row>
    <row r="27" spans="1:14" x14ac:dyDescent="0.3">
      <c r="A27" s="166"/>
      <c r="B27" s="18" t="s">
        <v>215</v>
      </c>
      <c r="C27" s="18">
        <v>0</v>
      </c>
      <c r="D27" s="18">
        <v>0</v>
      </c>
      <c r="E27" s="18">
        <v>0</v>
      </c>
      <c r="F27" s="122" t="s">
        <v>238</v>
      </c>
      <c r="G27" s="134" t="s">
        <v>5</v>
      </c>
      <c r="H27" s="77" t="s">
        <v>118</v>
      </c>
      <c r="I27" s="77" t="s">
        <v>118</v>
      </c>
      <c r="J27" s="77" t="s">
        <v>118</v>
      </c>
      <c r="K27" s="78">
        <v>0</v>
      </c>
      <c r="L27" s="78">
        <v>0</v>
      </c>
      <c r="M27" s="123">
        <f t="shared" si="0"/>
        <v>0</v>
      </c>
      <c r="N27" s="78" t="s">
        <v>6</v>
      </c>
    </row>
    <row r="28" spans="1:14" x14ac:dyDescent="0.3">
      <c r="A28" s="166"/>
      <c r="B28" s="18" t="s">
        <v>216</v>
      </c>
      <c r="C28" s="18">
        <v>12</v>
      </c>
      <c r="D28" s="18" t="s">
        <v>27</v>
      </c>
      <c r="E28" s="18">
        <v>1</v>
      </c>
      <c r="F28" s="122" t="s">
        <v>239</v>
      </c>
      <c r="G28" s="134" t="s">
        <v>5</v>
      </c>
      <c r="H28" s="77" t="s">
        <v>118</v>
      </c>
      <c r="I28" s="77" t="s">
        <v>118</v>
      </c>
      <c r="J28" s="77" t="s">
        <v>118</v>
      </c>
      <c r="K28" s="78">
        <v>0</v>
      </c>
      <c r="L28" s="78">
        <v>0</v>
      </c>
      <c r="M28" s="123">
        <f t="shared" si="0"/>
        <v>0</v>
      </c>
      <c r="N28" s="78" t="s">
        <v>6</v>
      </c>
    </row>
    <row r="29" spans="1:14" ht="17.25" thickBot="1" x14ac:dyDescent="0.35">
      <c r="A29" s="146"/>
      <c r="B29" s="21" t="s">
        <v>217</v>
      </c>
      <c r="C29" s="21">
        <v>0</v>
      </c>
      <c r="D29" s="21">
        <v>0</v>
      </c>
      <c r="E29" s="21">
        <v>0</v>
      </c>
      <c r="F29" s="125" t="s">
        <v>240</v>
      </c>
      <c r="G29" s="135" t="s">
        <v>5</v>
      </c>
      <c r="H29" s="85" t="s">
        <v>118</v>
      </c>
      <c r="I29" s="85" t="s">
        <v>118</v>
      </c>
      <c r="J29" s="85" t="s">
        <v>118</v>
      </c>
      <c r="K29" s="86">
        <v>0</v>
      </c>
      <c r="L29" s="86">
        <v>0</v>
      </c>
      <c r="M29" s="128">
        <f t="shared" si="0"/>
        <v>0</v>
      </c>
      <c r="N29" s="86" t="s">
        <v>6</v>
      </c>
    </row>
    <row r="30" spans="1:14" s="136" customFormat="1" x14ac:dyDescent="0.3">
      <c r="A30" s="106"/>
      <c r="B30" s="106"/>
      <c r="C30" s="16">
        <f>AVERAGE(C19:C29)</f>
        <v>4.1818181818181817</v>
      </c>
      <c r="D30" s="18" t="s">
        <v>14</v>
      </c>
      <c r="E30" s="14">
        <v>1</v>
      </c>
      <c r="F30" s="71"/>
      <c r="G30" s="92">
        <f>COUNTIF(G19:G29, "Not a Reef")/11*100</f>
        <v>81.818181818181827</v>
      </c>
      <c r="H30" s="93">
        <f>COUNTIF(H19:H29, "Yes")/11*100</f>
        <v>0</v>
      </c>
      <c r="I30" s="93">
        <f t="shared" ref="I30:J30" si="2">COUNTIF(I19:I29, "Yes")/11*100</f>
        <v>0</v>
      </c>
      <c r="J30" s="93">
        <f t="shared" si="2"/>
        <v>0</v>
      </c>
      <c r="K30" s="94"/>
      <c r="L30" s="94"/>
      <c r="M30" s="94"/>
      <c r="N30" s="95">
        <f>COUNTIF(N19:N29, "Low")/11*100</f>
        <v>100</v>
      </c>
    </row>
    <row r="31" spans="1:14" s="136" customFormat="1" x14ac:dyDescent="0.3">
      <c r="A31" s="108"/>
      <c r="B31" s="108"/>
      <c r="C31" s="18"/>
      <c r="D31" s="18"/>
      <c r="E31" s="18"/>
      <c r="F31" s="75"/>
      <c r="G31" s="97">
        <f>COUNTIF(G19:G29, "Low")/11*100</f>
        <v>9.0909090909090917</v>
      </c>
      <c r="H31" s="98"/>
      <c r="I31" s="98"/>
      <c r="J31" s="98"/>
      <c r="K31" s="99"/>
      <c r="L31" s="99"/>
      <c r="M31" s="99"/>
      <c r="N31" s="100">
        <f>COUNTIF(N19:N29, "Medium")/11*100</f>
        <v>0</v>
      </c>
    </row>
    <row r="32" spans="1:14" s="136" customFormat="1" x14ac:dyDescent="0.3">
      <c r="A32" s="108"/>
      <c r="B32" s="108"/>
      <c r="C32" s="18"/>
      <c r="D32" s="18"/>
      <c r="E32" s="18"/>
      <c r="F32" s="75"/>
      <c r="G32" s="100">
        <f>COUNTIF(G19:G29, "Medium")/11*100</f>
        <v>9.0909090909090917</v>
      </c>
      <c r="H32" s="98"/>
      <c r="I32" s="98"/>
      <c r="J32" s="98"/>
      <c r="K32" s="99"/>
      <c r="L32" s="99"/>
      <c r="M32" s="99"/>
      <c r="N32" s="101">
        <f>COUNTIF(N19:N29, "High")/11*100</f>
        <v>0</v>
      </c>
    </row>
    <row r="33" spans="1:14" s="136" customFormat="1" ht="17.25" thickBot="1" x14ac:dyDescent="0.35">
      <c r="A33" s="112"/>
      <c r="B33" s="112"/>
      <c r="C33" s="21"/>
      <c r="D33" s="21"/>
      <c r="E33" s="21"/>
      <c r="F33" s="83"/>
      <c r="G33" s="103">
        <f>COUNTIF(G19:G29, "High")/11*100</f>
        <v>0</v>
      </c>
      <c r="H33" s="104"/>
      <c r="I33" s="104"/>
      <c r="J33" s="104"/>
      <c r="K33" s="105"/>
      <c r="L33" s="105"/>
      <c r="M33" s="105"/>
      <c r="N33" s="105"/>
    </row>
    <row r="34" spans="1:14" s="136" customFormat="1" ht="17.25" thickBot="1" x14ac:dyDescent="0.35">
      <c r="A34" s="87"/>
      <c r="B34" s="87"/>
      <c r="C34" s="87"/>
      <c r="D34" s="87"/>
      <c r="E34" s="87"/>
      <c r="G34" s="87"/>
      <c r="H34" s="87"/>
      <c r="I34" s="87"/>
      <c r="J34" s="87"/>
      <c r="K34" s="70"/>
      <c r="L34" s="70"/>
      <c r="M34" s="87"/>
      <c r="N34" s="70"/>
    </row>
    <row r="35" spans="1:14" x14ac:dyDescent="0.3">
      <c r="A35" s="145" t="s">
        <v>218</v>
      </c>
      <c r="B35" s="14" t="s">
        <v>219</v>
      </c>
      <c r="C35" s="14">
        <v>0</v>
      </c>
      <c r="D35" s="14">
        <v>0</v>
      </c>
      <c r="E35" s="14">
        <v>0</v>
      </c>
      <c r="F35" s="120" t="s">
        <v>241</v>
      </c>
      <c r="G35" s="133" t="s">
        <v>5</v>
      </c>
      <c r="H35" s="115" t="s">
        <v>118</v>
      </c>
      <c r="I35" s="115" t="s">
        <v>118</v>
      </c>
      <c r="J35" s="115" t="s">
        <v>118</v>
      </c>
      <c r="K35" s="72">
        <v>0</v>
      </c>
      <c r="L35" s="72">
        <v>0</v>
      </c>
      <c r="M35" s="121">
        <f t="shared" si="0"/>
        <v>0</v>
      </c>
      <c r="N35" s="72" t="s">
        <v>6</v>
      </c>
    </row>
    <row r="36" spans="1:14" x14ac:dyDescent="0.3">
      <c r="A36" s="166"/>
      <c r="B36" s="18" t="s">
        <v>220</v>
      </c>
      <c r="C36" s="18">
        <v>0</v>
      </c>
      <c r="D36" s="18">
        <v>0</v>
      </c>
      <c r="E36" s="18">
        <v>0</v>
      </c>
      <c r="F36" s="122" t="s">
        <v>241</v>
      </c>
      <c r="G36" s="134" t="s">
        <v>5</v>
      </c>
      <c r="H36" s="77" t="s">
        <v>118</v>
      </c>
      <c r="I36" s="77" t="s">
        <v>118</v>
      </c>
      <c r="J36" s="77" t="s">
        <v>118</v>
      </c>
      <c r="K36" s="78">
        <v>0</v>
      </c>
      <c r="L36" s="78">
        <v>0</v>
      </c>
      <c r="M36" s="123">
        <f t="shared" si="0"/>
        <v>0</v>
      </c>
      <c r="N36" s="78" t="s">
        <v>6</v>
      </c>
    </row>
    <row r="37" spans="1:14" x14ac:dyDescent="0.3">
      <c r="A37" s="166"/>
      <c r="B37" s="18" t="s">
        <v>221</v>
      </c>
      <c r="C37" s="18">
        <v>0</v>
      </c>
      <c r="D37" s="18">
        <v>0</v>
      </c>
      <c r="E37" s="18">
        <v>0</v>
      </c>
      <c r="F37" s="122" t="s">
        <v>241</v>
      </c>
      <c r="G37" s="134" t="s">
        <v>5</v>
      </c>
      <c r="H37" s="77" t="s">
        <v>118</v>
      </c>
      <c r="I37" s="77" t="s">
        <v>118</v>
      </c>
      <c r="J37" s="77" t="s">
        <v>118</v>
      </c>
      <c r="K37" s="78">
        <v>0</v>
      </c>
      <c r="L37" s="78">
        <v>0</v>
      </c>
      <c r="M37" s="123">
        <f t="shared" si="0"/>
        <v>0</v>
      </c>
      <c r="N37" s="78" t="s">
        <v>6</v>
      </c>
    </row>
    <row r="38" spans="1:14" ht="17.25" thickBot="1" x14ac:dyDescent="0.35">
      <c r="A38" s="146"/>
      <c r="B38" s="21" t="s">
        <v>222</v>
      </c>
      <c r="C38" s="21">
        <v>0</v>
      </c>
      <c r="D38" s="21">
        <v>0</v>
      </c>
      <c r="E38" s="21">
        <v>0</v>
      </c>
      <c r="F38" s="125" t="s">
        <v>241</v>
      </c>
      <c r="G38" s="135" t="s">
        <v>5</v>
      </c>
      <c r="H38" s="85" t="s">
        <v>118</v>
      </c>
      <c r="I38" s="85" t="s">
        <v>118</v>
      </c>
      <c r="J38" s="85" t="s">
        <v>118</v>
      </c>
      <c r="K38" s="86">
        <v>0</v>
      </c>
      <c r="L38" s="86">
        <v>0</v>
      </c>
      <c r="M38" s="128">
        <f t="shared" si="0"/>
        <v>0</v>
      </c>
      <c r="N38" s="86" t="s">
        <v>6</v>
      </c>
    </row>
    <row r="39" spans="1:14" s="136" customFormat="1" x14ac:dyDescent="0.3">
      <c r="A39" s="106"/>
      <c r="B39" s="106"/>
      <c r="C39" s="14">
        <f>AVERAGE(C35:C38)</f>
        <v>0</v>
      </c>
      <c r="D39" s="18">
        <v>0</v>
      </c>
      <c r="E39" s="14">
        <v>0</v>
      </c>
      <c r="F39" s="71"/>
      <c r="G39" s="92">
        <f>COUNTIF(G35:G38, "Not a Reef")/4*100</f>
        <v>100</v>
      </c>
      <c r="H39" s="93">
        <f>COUNTIF(H28:H38, "Yes")/11*100</f>
        <v>0</v>
      </c>
      <c r="I39" s="93">
        <f t="shared" ref="I39:J39" si="3">COUNTIF(I28:I38, "Yes")/11*100</f>
        <v>0</v>
      </c>
      <c r="J39" s="93">
        <f t="shared" si="3"/>
        <v>0</v>
      </c>
      <c r="K39" s="94"/>
      <c r="L39" s="94"/>
      <c r="M39" s="94"/>
      <c r="N39" s="95">
        <f>COUNTIF(N35:N38, "Low")/4*100</f>
        <v>100</v>
      </c>
    </row>
    <row r="40" spans="1:14" s="136" customFormat="1" x14ac:dyDescent="0.3">
      <c r="A40" s="108"/>
      <c r="B40" s="108"/>
      <c r="C40" s="18"/>
      <c r="D40" s="18"/>
      <c r="E40" s="18"/>
      <c r="F40" s="75"/>
      <c r="G40" s="97">
        <v>0</v>
      </c>
      <c r="H40" s="98"/>
      <c r="I40" s="98"/>
      <c r="J40" s="98"/>
      <c r="K40" s="99"/>
      <c r="L40" s="99"/>
      <c r="M40" s="99"/>
      <c r="N40" s="100">
        <v>0</v>
      </c>
    </row>
    <row r="41" spans="1:14" s="136" customFormat="1" x14ac:dyDescent="0.3">
      <c r="A41" s="108"/>
      <c r="B41" s="108"/>
      <c r="C41" s="18"/>
      <c r="D41" s="18"/>
      <c r="E41" s="18"/>
      <c r="F41" s="75"/>
      <c r="G41" s="100">
        <v>0</v>
      </c>
      <c r="H41" s="98"/>
      <c r="I41" s="98"/>
      <c r="J41" s="98"/>
      <c r="K41" s="99"/>
      <c r="L41" s="99"/>
      <c r="M41" s="99"/>
      <c r="N41" s="101">
        <v>0</v>
      </c>
    </row>
    <row r="42" spans="1:14" s="136" customFormat="1" ht="17.25" thickBot="1" x14ac:dyDescent="0.35">
      <c r="A42" s="112"/>
      <c r="B42" s="112"/>
      <c r="C42" s="21"/>
      <c r="D42" s="21"/>
      <c r="E42" s="21"/>
      <c r="F42" s="83"/>
      <c r="G42" s="103">
        <v>0</v>
      </c>
      <c r="H42" s="104"/>
      <c r="I42" s="104"/>
      <c r="J42" s="104"/>
      <c r="K42" s="105"/>
      <c r="L42" s="105"/>
      <c r="M42" s="105"/>
      <c r="N42" s="105"/>
    </row>
    <row r="43" spans="1:14" s="136" customFormat="1" ht="17.25" thickBot="1" x14ac:dyDescent="0.35">
      <c r="A43" s="87"/>
      <c r="B43" s="87"/>
      <c r="C43" s="87"/>
      <c r="D43" s="87"/>
      <c r="E43" s="87"/>
      <c r="G43" s="87"/>
      <c r="H43" s="87"/>
      <c r="I43" s="87"/>
      <c r="J43" s="87"/>
      <c r="K43" s="70"/>
      <c r="L43" s="70"/>
      <c r="M43" s="87"/>
      <c r="N43" s="70"/>
    </row>
    <row r="44" spans="1:14" x14ac:dyDescent="0.3">
      <c r="A44" s="145" t="s">
        <v>223</v>
      </c>
      <c r="B44" s="14" t="s">
        <v>224</v>
      </c>
      <c r="C44" s="14">
        <v>85</v>
      </c>
      <c r="D44" s="14" t="s">
        <v>21</v>
      </c>
      <c r="E44" s="14">
        <v>1</v>
      </c>
      <c r="F44" s="120" t="s">
        <v>242</v>
      </c>
      <c r="G44" s="121" t="s">
        <v>6</v>
      </c>
      <c r="H44" s="114" t="s">
        <v>119</v>
      </c>
      <c r="I44" s="114" t="s">
        <v>119</v>
      </c>
      <c r="J44" s="114" t="s">
        <v>119</v>
      </c>
      <c r="K44" s="72">
        <v>0</v>
      </c>
      <c r="L44" s="113">
        <v>100</v>
      </c>
      <c r="M44" s="129">
        <f t="shared" si="0"/>
        <v>50</v>
      </c>
      <c r="N44" s="74" t="s">
        <v>7</v>
      </c>
    </row>
    <row r="45" spans="1:14" x14ac:dyDescent="0.3">
      <c r="A45" s="166"/>
      <c r="B45" s="18" t="s">
        <v>225</v>
      </c>
      <c r="C45" s="18">
        <v>80</v>
      </c>
      <c r="D45" s="18" t="s">
        <v>21</v>
      </c>
      <c r="E45" s="18">
        <v>1</v>
      </c>
      <c r="F45" s="122" t="s">
        <v>242</v>
      </c>
      <c r="G45" s="123" t="s">
        <v>6</v>
      </c>
      <c r="H45" s="82" t="s">
        <v>119</v>
      </c>
      <c r="I45" s="82" t="s">
        <v>119</v>
      </c>
      <c r="J45" s="82" t="s">
        <v>119</v>
      </c>
      <c r="K45" s="78">
        <v>0</v>
      </c>
      <c r="L45" s="80">
        <v>100</v>
      </c>
      <c r="M45" s="124">
        <f t="shared" si="0"/>
        <v>50</v>
      </c>
      <c r="N45" s="79" t="s">
        <v>7</v>
      </c>
    </row>
    <row r="46" spans="1:14" x14ac:dyDescent="0.3">
      <c r="A46" s="166"/>
      <c r="B46" s="18" t="s">
        <v>226</v>
      </c>
      <c r="C46" s="18">
        <v>90</v>
      </c>
      <c r="D46" s="18" t="s">
        <v>21</v>
      </c>
      <c r="E46" s="18">
        <v>1</v>
      </c>
      <c r="F46" s="122" t="s">
        <v>242</v>
      </c>
      <c r="G46" s="123" t="s">
        <v>6</v>
      </c>
      <c r="H46" s="82" t="s">
        <v>119</v>
      </c>
      <c r="I46" s="82" t="s">
        <v>119</v>
      </c>
      <c r="J46" s="82" t="s">
        <v>119</v>
      </c>
      <c r="K46" s="78">
        <v>0</v>
      </c>
      <c r="L46" s="80">
        <v>100</v>
      </c>
      <c r="M46" s="124">
        <f t="shared" si="0"/>
        <v>50</v>
      </c>
      <c r="N46" s="79" t="s">
        <v>7</v>
      </c>
    </row>
    <row r="47" spans="1:14" ht="17.25" thickBot="1" x14ac:dyDescent="0.35">
      <c r="A47" s="146"/>
      <c r="B47" s="21" t="s">
        <v>227</v>
      </c>
      <c r="C47" s="21">
        <v>75</v>
      </c>
      <c r="D47" s="21" t="s">
        <v>21</v>
      </c>
      <c r="E47" s="21">
        <v>1</v>
      </c>
      <c r="F47" s="125" t="s">
        <v>242</v>
      </c>
      <c r="G47" s="128" t="s">
        <v>6</v>
      </c>
      <c r="H47" s="127" t="s">
        <v>119</v>
      </c>
      <c r="I47" s="127" t="s">
        <v>119</v>
      </c>
      <c r="J47" s="127" t="s">
        <v>119</v>
      </c>
      <c r="K47" s="86">
        <v>0</v>
      </c>
      <c r="L47" s="138">
        <v>100</v>
      </c>
      <c r="M47" s="126">
        <f t="shared" si="0"/>
        <v>50</v>
      </c>
      <c r="N47" s="139" t="s">
        <v>7</v>
      </c>
    </row>
    <row r="48" spans="1:14" s="136" customFormat="1" x14ac:dyDescent="0.3">
      <c r="A48" s="106"/>
      <c r="B48" s="106"/>
      <c r="C48" s="16">
        <f>AVERAGE(C44:C47)</f>
        <v>82.5</v>
      </c>
      <c r="D48" s="18" t="s">
        <v>21</v>
      </c>
      <c r="E48" s="14">
        <v>1</v>
      </c>
      <c r="F48" s="71"/>
      <c r="G48" s="92">
        <f>COUNTIF(G44:G47, "Not a Reef")/4*100</f>
        <v>0</v>
      </c>
      <c r="H48" s="93">
        <f>COUNTIF(H44:H47, "Yes")/4*100</f>
        <v>100</v>
      </c>
      <c r="I48" s="93">
        <f t="shared" ref="I48:J48" si="4">COUNTIF(I44:I47, "Yes")/4*100</f>
        <v>100</v>
      </c>
      <c r="J48" s="93">
        <f t="shared" si="4"/>
        <v>100</v>
      </c>
      <c r="K48" s="94"/>
      <c r="L48" s="94"/>
      <c r="M48" s="94"/>
      <c r="N48" s="95">
        <f>COUNTIF(N44:N47, "Low")/4*100</f>
        <v>0</v>
      </c>
    </row>
    <row r="49" spans="1:14" s="136" customFormat="1" x14ac:dyDescent="0.3">
      <c r="A49" s="108"/>
      <c r="B49" s="108"/>
      <c r="C49" s="18"/>
      <c r="D49" s="18"/>
      <c r="E49" s="18"/>
      <c r="F49" s="75"/>
      <c r="G49" s="97">
        <f>COUNTIF(G44:G47, "Low")/4*100</f>
        <v>100</v>
      </c>
      <c r="H49" s="98"/>
      <c r="I49" s="98"/>
      <c r="J49" s="98"/>
      <c r="K49" s="99"/>
      <c r="L49" s="99"/>
      <c r="M49" s="99"/>
      <c r="N49" s="100">
        <f>COUNTIF(N44:N47, "Medium")/4*100</f>
        <v>100</v>
      </c>
    </row>
    <row r="50" spans="1:14" s="136" customFormat="1" x14ac:dyDescent="0.3">
      <c r="A50" s="108"/>
      <c r="B50" s="108"/>
      <c r="C50" s="18"/>
      <c r="D50" s="18"/>
      <c r="E50" s="18"/>
      <c r="F50" s="75"/>
      <c r="G50" s="100">
        <f>COUNTIF(G44:G47, "Medium")/4*100</f>
        <v>0</v>
      </c>
      <c r="H50" s="98"/>
      <c r="I50" s="98"/>
      <c r="J50" s="98"/>
      <c r="K50" s="99"/>
      <c r="L50" s="99"/>
      <c r="M50" s="99"/>
      <c r="N50" s="101">
        <f>COUNTIF(N44:N47, "High")/4*100</f>
        <v>0</v>
      </c>
    </row>
    <row r="51" spans="1:14" s="136" customFormat="1" ht="17.25" thickBot="1" x14ac:dyDescent="0.35">
      <c r="A51" s="112"/>
      <c r="B51" s="112"/>
      <c r="C51" s="21"/>
      <c r="D51" s="21"/>
      <c r="E51" s="21"/>
      <c r="F51" s="83"/>
      <c r="G51" s="103">
        <f>COUNTIF(G44:G47, "High")/4*100</f>
        <v>0</v>
      </c>
      <c r="H51" s="104"/>
      <c r="I51" s="104"/>
      <c r="J51" s="104"/>
      <c r="K51" s="105"/>
      <c r="L51" s="105"/>
      <c r="M51" s="105"/>
      <c r="N51" s="105"/>
    </row>
    <row r="52" spans="1:14" s="136" customFormat="1" ht="17.25" thickBot="1" x14ac:dyDescent="0.35">
      <c r="A52" s="87"/>
      <c r="B52" s="87"/>
      <c r="C52" s="87"/>
      <c r="D52" s="87"/>
      <c r="E52" s="87"/>
      <c r="G52" s="87"/>
      <c r="H52" s="87"/>
      <c r="I52" s="87"/>
      <c r="J52" s="87"/>
      <c r="K52" s="70"/>
      <c r="L52" s="70"/>
      <c r="M52" s="87"/>
      <c r="N52" s="70"/>
    </row>
    <row r="53" spans="1:14" x14ac:dyDescent="0.3">
      <c r="A53" s="145" t="s">
        <v>228</v>
      </c>
      <c r="B53" s="14" t="s">
        <v>229</v>
      </c>
      <c r="C53" s="14">
        <v>0</v>
      </c>
      <c r="D53" s="14">
        <v>0</v>
      </c>
      <c r="E53" s="14">
        <v>0</v>
      </c>
      <c r="F53" s="120" t="s">
        <v>234</v>
      </c>
      <c r="G53" s="133" t="s">
        <v>5</v>
      </c>
      <c r="H53" s="115" t="s">
        <v>118</v>
      </c>
      <c r="I53" s="115" t="s">
        <v>118</v>
      </c>
      <c r="J53" s="115" t="s">
        <v>118</v>
      </c>
      <c r="K53" s="72">
        <v>0</v>
      </c>
      <c r="L53" s="72">
        <v>0</v>
      </c>
      <c r="M53" s="121">
        <f t="shared" si="0"/>
        <v>0</v>
      </c>
      <c r="N53" s="72" t="s">
        <v>6</v>
      </c>
    </row>
    <row r="54" spans="1:14" x14ac:dyDescent="0.3">
      <c r="A54" s="166"/>
      <c r="B54" s="18" t="s">
        <v>230</v>
      </c>
      <c r="C54" s="18">
        <v>0</v>
      </c>
      <c r="D54" s="18">
        <v>0</v>
      </c>
      <c r="E54" s="18">
        <v>0</v>
      </c>
      <c r="F54" s="122" t="s">
        <v>234</v>
      </c>
      <c r="G54" s="134" t="s">
        <v>5</v>
      </c>
      <c r="H54" s="77" t="s">
        <v>118</v>
      </c>
      <c r="I54" s="77" t="s">
        <v>118</v>
      </c>
      <c r="J54" s="77" t="s">
        <v>118</v>
      </c>
      <c r="K54" s="78">
        <v>0</v>
      </c>
      <c r="L54" s="78">
        <v>0</v>
      </c>
      <c r="M54" s="123">
        <f t="shared" si="0"/>
        <v>0</v>
      </c>
      <c r="N54" s="78" t="s">
        <v>6</v>
      </c>
    </row>
    <row r="55" spans="1:14" x14ac:dyDescent="0.3">
      <c r="A55" s="166"/>
      <c r="B55" s="18" t="s">
        <v>231</v>
      </c>
      <c r="C55" s="18">
        <v>0</v>
      </c>
      <c r="D55" s="18">
        <v>0</v>
      </c>
      <c r="E55" s="18">
        <v>0</v>
      </c>
      <c r="F55" s="122" t="s">
        <v>234</v>
      </c>
      <c r="G55" s="134" t="s">
        <v>5</v>
      </c>
      <c r="H55" s="77" t="s">
        <v>118</v>
      </c>
      <c r="I55" s="77" t="s">
        <v>118</v>
      </c>
      <c r="J55" s="77" t="s">
        <v>118</v>
      </c>
      <c r="K55" s="78">
        <v>0</v>
      </c>
      <c r="L55" s="78">
        <v>0</v>
      </c>
      <c r="M55" s="123">
        <f t="shared" si="0"/>
        <v>0</v>
      </c>
      <c r="N55" s="78" t="s">
        <v>6</v>
      </c>
    </row>
    <row r="56" spans="1:14" ht="17.25" thickBot="1" x14ac:dyDescent="0.35">
      <c r="A56" s="146"/>
      <c r="B56" s="21" t="s">
        <v>232</v>
      </c>
      <c r="C56" s="21">
        <v>0</v>
      </c>
      <c r="D56" s="21">
        <v>0</v>
      </c>
      <c r="E56" s="21">
        <v>0</v>
      </c>
      <c r="F56" s="125" t="s">
        <v>234</v>
      </c>
      <c r="G56" s="135" t="s">
        <v>5</v>
      </c>
      <c r="H56" s="85" t="s">
        <v>118</v>
      </c>
      <c r="I56" s="85" t="s">
        <v>118</v>
      </c>
      <c r="J56" s="85" t="s">
        <v>118</v>
      </c>
      <c r="K56" s="86">
        <v>0</v>
      </c>
      <c r="L56" s="86">
        <v>0</v>
      </c>
      <c r="M56" s="128">
        <f t="shared" si="0"/>
        <v>0</v>
      </c>
      <c r="N56" s="86" t="s">
        <v>6</v>
      </c>
    </row>
    <row r="57" spans="1:14" x14ac:dyDescent="0.3">
      <c r="A57" s="106"/>
      <c r="B57" s="106"/>
      <c r="C57" s="14">
        <f>AVERAGE(C53:C56)</f>
        <v>0</v>
      </c>
      <c r="D57" s="18">
        <v>0</v>
      </c>
      <c r="E57" s="14">
        <v>0</v>
      </c>
      <c r="F57" s="71"/>
      <c r="G57" s="92">
        <f>COUNTIF(G53:G56, "Not a Reef")/4*100</f>
        <v>100</v>
      </c>
      <c r="H57" s="93">
        <f>COUNTIF(H53:H56, "Yes")/4*100</f>
        <v>0</v>
      </c>
      <c r="I57" s="93">
        <f t="shared" ref="I57:J57" si="5">COUNTIF(I53:I56, "Yes")/4*100</f>
        <v>0</v>
      </c>
      <c r="J57" s="93">
        <f t="shared" si="5"/>
        <v>0</v>
      </c>
      <c r="K57" s="94"/>
      <c r="L57" s="94"/>
      <c r="M57" s="94"/>
      <c r="N57" s="95">
        <f>COUNTIF(N53:N56, "Low")/4*100</f>
        <v>100</v>
      </c>
    </row>
    <row r="58" spans="1:14" x14ac:dyDescent="0.3">
      <c r="A58" s="108"/>
      <c r="B58" s="108"/>
      <c r="C58" s="18"/>
      <c r="D58" s="18"/>
      <c r="E58" s="18"/>
      <c r="F58" s="75"/>
      <c r="G58" s="97">
        <f>COUNTIF(G53:G56, "Low")/4*100</f>
        <v>0</v>
      </c>
      <c r="H58" s="98"/>
      <c r="I58" s="98"/>
      <c r="J58" s="98"/>
      <c r="K58" s="99"/>
      <c r="L58" s="99"/>
      <c r="M58" s="99"/>
      <c r="N58" s="100">
        <f>COUNTIF(N53:N56, "Medium")/4*100</f>
        <v>0</v>
      </c>
    </row>
    <row r="59" spans="1:14" x14ac:dyDescent="0.3">
      <c r="A59" s="108"/>
      <c r="B59" s="108"/>
      <c r="C59" s="18"/>
      <c r="D59" s="18"/>
      <c r="E59" s="18"/>
      <c r="F59" s="75"/>
      <c r="G59" s="100">
        <f>COUNTIF(G46:G56, "Medium")/11*100</f>
        <v>0</v>
      </c>
      <c r="H59" s="98"/>
      <c r="I59" s="98"/>
      <c r="J59" s="98"/>
      <c r="K59" s="99"/>
      <c r="L59" s="99"/>
      <c r="M59" s="99"/>
      <c r="N59" s="101">
        <f>COUNTIF(N53:N56, "High")/4*100</f>
        <v>0</v>
      </c>
    </row>
    <row r="60" spans="1:14" ht="17.25" thickBot="1" x14ac:dyDescent="0.35">
      <c r="A60" s="112"/>
      <c r="B60" s="112"/>
      <c r="C60" s="21"/>
      <c r="D60" s="21"/>
      <c r="E60" s="21"/>
      <c r="F60" s="83"/>
      <c r="G60" s="103">
        <f>COUNTIF(G46:G56, "High")/11*100</f>
        <v>0</v>
      </c>
      <c r="H60" s="104"/>
      <c r="I60" s="104"/>
      <c r="J60" s="104"/>
      <c r="K60" s="105"/>
      <c r="L60" s="105"/>
      <c r="M60" s="105"/>
      <c r="N60" s="105"/>
    </row>
  </sheetData>
  <mergeCells count="13">
    <mergeCell ref="A53:A56"/>
    <mergeCell ref="K1:N1"/>
    <mergeCell ref="A3:A13"/>
    <mergeCell ref="A19:A29"/>
    <mergeCell ref="A35:A38"/>
    <mergeCell ref="A44:A47"/>
    <mergeCell ref="A1:A2"/>
    <mergeCell ref="B1:B2"/>
    <mergeCell ref="C1:C2"/>
    <mergeCell ref="D1:D2"/>
    <mergeCell ref="E1:E2"/>
    <mergeCell ref="F1:F2"/>
    <mergeCell ref="H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workbookViewId="0">
      <selection activeCell="U12" sqref="U12"/>
    </sheetView>
  </sheetViews>
  <sheetFormatPr defaultRowHeight="16.5" x14ac:dyDescent="0.3"/>
  <cols>
    <col min="1" max="1" width="9.140625" style="9"/>
    <col min="2" max="2" width="13.5703125" style="9" bestFit="1" customWidth="1"/>
    <col min="3" max="3" width="8.5703125" style="9" bestFit="1" customWidth="1"/>
    <col min="4" max="4" width="17.42578125" style="9" customWidth="1"/>
    <col min="5" max="5" width="9.5703125" style="9" customWidth="1"/>
    <col min="6" max="6" width="45" style="1" customWidth="1"/>
    <col min="7" max="7" width="17" style="1" customWidth="1"/>
    <col min="8" max="8" width="10" style="1" customWidth="1"/>
    <col min="9" max="10" width="9.140625" style="1" customWidth="1"/>
    <col min="11" max="11" width="14.42578125" style="1" customWidth="1"/>
    <col min="12" max="16384" width="9.140625" style="1"/>
  </cols>
  <sheetData>
    <row r="1" spans="1:14" ht="17.25" thickBot="1" x14ac:dyDescent="0.35">
      <c r="A1" s="163" t="s">
        <v>24</v>
      </c>
      <c r="B1" s="163" t="s">
        <v>60</v>
      </c>
      <c r="C1" s="163" t="s">
        <v>48</v>
      </c>
      <c r="D1" s="163" t="s">
        <v>111</v>
      </c>
      <c r="E1" s="163" t="s">
        <v>112</v>
      </c>
      <c r="F1" s="164" t="s">
        <v>139</v>
      </c>
      <c r="G1" s="63" t="s">
        <v>113</v>
      </c>
      <c r="H1" s="168" t="s">
        <v>33</v>
      </c>
      <c r="I1" s="168"/>
      <c r="J1" s="168"/>
      <c r="K1" s="168" t="s">
        <v>36</v>
      </c>
      <c r="L1" s="168"/>
      <c r="M1" s="168"/>
      <c r="N1" s="168"/>
    </row>
    <row r="2" spans="1:14" ht="17.25" thickBot="1" x14ac:dyDescent="0.35">
      <c r="A2" s="163"/>
      <c r="B2" s="163"/>
      <c r="C2" s="163"/>
      <c r="D2" s="163"/>
      <c r="E2" s="163"/>
      <c r="F2" s="165"/>
      <c r="G2" s="67" t="s">
        <v>274</v>
      </c>
      <c r="H2" s="62" t="s">
        <v>114</v>
      </c>
      <c r="I2" s="62" t="s">
        <v>115</v>
      </c>
      <c r="J2" s="63" t="s">
        <v>9</v>
      </c>
      <c r="K2" s="64" t="s">
        <v>116</v>
      </c>
      <c r="L2" s="63" t="s">
        <v>2</v>
      </c>
      <c r="M2" s="63" t="s">
        <v>117</v>
      </c>
      <c r="N2" s="63" t="s">
        <v>9</v>
      </c>
    </row>
    <row r="3" spans="1:14" x14ac:dyDescent="0.3">
      <c r="A3" s="145" t="s">
        <v>17</v>
      </c>
      <c r="B3" s="14" t="s">
        <v>243</v>
      </c>
      <c r="C3" s="14">
        <v>90</v>
      </c>
      <c r="D3" s="14" t="s">
        <v>13</v>
      </c>
      <c r="E3" s="14">
        <v>1</v>
      </c>
      <c r="F3" s="120" t="s">
        <v>258</v>
      </c>
      <c r="G3" s="129" t="s">
        <v>7</v>
      </c>
      <c r="H3" s="73" t="s">
        <v>119</v>
      </c>
      <c r="I3" s="73" t="s">
        <v>119</v>
      </c>
      <c r="J3" s="73" t="s">
        <v>119</v>
      </c>
      <c r="K3" s="121">
        <v>0</v>
      </c>
      <c r="L3" s="130">
        <v>100</v>
      </c>
      <c r="M3" s="129">
        <f>AVERAGE(K3:L3)</f>
        <v>50</v>
      </c>
      <c r="N3" s="129" t="s">
        <v>7</v>
      </c>
    </row>
    <row r="4" spans="1:14" x14ac:dyDescent="0.3">
      <c r="A4" s="166"/>
      <c r="B4" s="18" t="s">
        <v>244</v>
      </c>
      <c r="C4" s="18">
        <v>90</v>
      </c>
      <c r="D4" s="18" t="s">
        <v>13</v>
      </c>
      <c r="E4" s="18">
        <v>1</v>
      </c>
      <c r="F4" s="122" t="s">
        <v>259</v>
      </c>
      <c r="G4" s="124" t="s">
        <v>7</v>
      </c>
      <c r="H4" s="81" t="s">
        <v>119</v>
      </c>
      <c r="I4" s="81" t="s">
        <v>119</v>
      </c>
      <c r="J4" s="81" t="s">
        <v>119</v>
      </c>
      <c r="K4" s="123">
        <v>0</v>
      </c>
      <c r="L4" s="131">
        <v>100</v>
      </c>
      <c r="M4" s="124">
        <f t="shared" ref="M4:M68" si="0">AVERAGE(K4:L4)</f>
        <v>50</v>
      </c>
      <c r="N4" s="124" t="s">
        <v>7</v>
      </c>
    </row>
    <row r="5" spans="1:14" x14ac:dyDescent="0.3">
      <c r="A5" s="166"/>
      <c r="B5" s="18" t="s">
        <v>245</v>
      </c>
      <c r="C5" s="18">
        <v>80</v>
      </c>
      <c r="D5" s="18" t="s">
        <v>13</v>
      </c>
      <c r="E5" s="18">
        <v>1</v>
      </c>
      <c r="F5" s="122" t="s">
        <v>259</v>
      </c>
      <c r="G5" s="124" t="s">
        <v>7</v>
      </c>
      <c r="H5" s="81" t="s">
        <v>119</v>
      </c>
      <c r="I5" s="81" t="s">
        <v>119</v>
      </c>
      <c r="J5" s="81" t="s">
        <v>119</v>
      </c>
      <c r="K5" s="123">
        <v>0</v>
      </c>
      <c r="L5" s="131">
        <v>100</v>
      </c>
      <c r="M5" s="124">
        <f t="shared" si="0"/>
        <v>50</v>
      </c>
      <c r="N5" s="124" t="s">
        <v>7</v>
      </c>
    </row>
    <row r="6" spans="1:14" x14ac:dyDescent="0.3">
      <c r="A6" s="166"/>
      <c r="B6" s="18" t="s">
        <v>246</v>
      </c>
      <c r="C6" s="18">
        <v>85</v>
      </c>
      <c r="D6" s="18" t="s">
        <v>21</v>
      </c>
      <c r="E6" s="18">
        <v>1</v>
      </c>
      <c r="F6" s="122" t="s">
        <v>259</v>
      </c>
      <c r="G6" s="123" t="s">
        <v>6</v>
      </c>
      <c r="H6" s="81" t="s">
        <v>119</v>
      </c>
      <c r="I6" s="81" t="s">
        <v>119</v>
      </c>
      <c r="J6" s="81" t="s">
        <v>119</v>
      </c>
      <c r="K6" s="123">
        <v>0</v>
      </c>
      <c r="L6" s="131">
        <v>100</v>
      </c>
      <c r="M6" s="124">
        <f t="shared" si="0"/>
        <v>50</v>
      </c>
      <c r="N6" s="124" t="s">
        <v>7</v>
      </c>
    </row>
    <row r="7" spans="1:14" x14ac:dyDescent="0.3">
      <c r="A7" s="166"/>
      <c r="B7" s="18" t="s">
        <v>247</v>
      </c>
      <c r="C7" s="18">
        <v>70</v>
      </c>
      <c r="D7" s="18" t="s">
        <v>21</v>
      </c>
      <c r="E7" s="18">
        <v>1</v>
      </c>
      <c r="F7" s="122" t="s">
        <v>260</v>
      </c>
      <c r="G7" s="123" t="s">
        <v>6</v>
      </c>
      <c r="H7" s="81" t="s">
        <v>119</v>
      </c>
      <c r="I7" s="81" t="s">
        <v>119</v>
      </c>
      <c r="J7" s="81" t="s">
        <v>119</v>
      </c>
      <c r="K7" s="123">
        <v>0</v>
      </c>
      <c r="L7" s="131">
        <v>100</v>
      </c>
      <c r="M7" s="124">
        <f t="shared" si="0"/>
        <v>50</v>
      </c>
      <c r="N7" s="124" t="s">
        <v>7</v>
      </c>
    </row>
    <row r="8" spans="1:14" x14ac:dyDescent="0.3">
      <c r="A8" s="166"/>
      <c r="B8" s="18" t="s">
        <v>248</v>
      </c>
      <c r="C8" s="18">
        <v>75</v>
      </c>
      <c r="D8" s="18" t="s">
        <v>13</v>
      </c>
      <c r="E8" s="18">
        <v>1</v>
      </c>
      <c r="F8" s="122" t="s">
        <v>260</v>
      </c>
      <c r="G8" s="124" t="s">
        <v>7</v>
      </c>
      <c r="H8" s="81" t="s">
        <v>119</v>
      </c>
      <c r="I8" s="81" t="s">
        <v>119</v>
      </c>
      <c r="J8" s="81" t="s">
        <v>119</v>
      </c>
      <c r="K8" s="123">
        <v>0</v>
      </c>
      <c r="L8" s="131">
        <v>100</v>
      </c>
      <c r="M8" s="124">
        <f t="shared" si="0"/>
        <v>50</v>
      </c>
      <c r="N8" s="124" t="s">
        <v>7</v>
      </c>
    </row>
    <row r="9" spans="1:14" x14ac:dyDescent="0.3">
      <c r="A9" s="166"/>
      <c r="B9" s="18" t="s">
        <v>249</v>
      </c>
      <c r="C9" s="18">
        <v>60</v>
      </c>
      <c r="D9" s="18" t="s">
        <v>13</v>
      </c>
      <c r="E9" s="18">
        <v>1</v>
      </c>
      <c r="F9" s="122" t="s">
        <v>260</v>
      </c>
      <c r="G9" s="124" t="s">
        <v>7</v>
      </c>
      <c r="H9" s="81" t="s">
        <v>119</v>
      </c>
      <c r="I9" s="81" t="s">
        <v>119</v>
      </c>
      <c r="J9" s="81" t="s">
        <v>119</v>
      </c>
      <c r="K9" s="123">
        <v>0</v>
      </c>
      <c r="L9" s="131">
        <v>100</v>
      </c>
      <c r="M9" s="124">
        <f t="shared" si="0"/>
        <v>50</v>
      </c>
      <c r="N9" s="124" t="s">
        <v>7</v>
      </c>
    </row>
    <row r="10" spans="1:14" x14ac:dyDescent="0.3">
      <c r="A10" s="166"/>
      <c r="B10" s="18" t="s">
        <v>250</v>
      </c>
      <c r="C10" s="18">
        <v>70</v>
      </c>
      <c r="D10" s="18" t="s">
        <v>21</v>
      </c>
      <c r="E10" s="18">
        <v>1</v>
      </c>
      <c r="F10" s="122" t="s">
        <v>261</v>
      </c>
      <c r="G10" s="123" t="s">
        <v>6</v>
      </c>
      <c r="H10" s="81" t="s">
        <v>119</v>
      </c>
      <c r="I10" s="81" t="s">
        <v>119</v>
      </c>
      <c r="J10" s="81" t="s">
        <v>119</v>
      </c>
      <c r="K10" s="123">
        <v>0</v>
      </c>
      <c r="L10" s="131">
        <v>100</v>
      </c>
      <c r="M10" s="124">
        <f t="shared" si="0"/>
        <v>50</v>
      </c>
      <c r="N10" s="124" t="s">
        <v>7</v>
      </c>
    </row>
    <row r="11" spans="1:14" x14ac:dyDescent="0.3">
      <c r="A11" s="166"/>
      <c r="B11" s="18" t="s">
        <v>251</v>
      </c>
      <c r="C11" s="18">
        <v>90</v>
      </c>
      <c r="D11" s="18" t="s">
        <v>14</v>
      </c>
      <c r="E11" s="18">
        <v>1</v>
      </c>
      <c r="F11" s="122" t="s">
        <v>259</v>
      </c>
      <c r="G11" s="131" t="s">
        <v>8</v>
      </c>
      <c r="H11" s="81" t="s">
        <v>119</v>
      </c>
      <c r="I11" s="81" t="s">
        <v>119</v>
      </c>
      <c r="J11" s="81" t="s">
        <v>119</v>
      </c>
      <c r="K11" s="123">
        <v>0</v>
      </c>
      <c r="L11" s="131">
        <v>100</v>
      </c>
      <c r="M11" s="124">
        <f t="shared" si="0"/>
        <v>50</v>
      </c>
      <c r="N11" s="124" t="s">
        <v>7</v>
      </c>
    </row>
    <row r="12" spans="1:14" x14ac:dyDescent="0.3">
      <c r="A12" s="166"/>
      <c r="B12" s="18" t="s">
        <v>252</v>
      </c>
      <c r="C12" s="18">
        <v>80</v>
      </c>
      <c r="D12" s="18" t="s">
        <v>14</v>
      </c>
      <c r="E12" s="18">
        <v>1</v>
      </c>
      <c r="F12" s="122" t="s">
        <v>260</v>
      </c>
      <c r="G12" s="131" t="s">
        <v>8</v>
      </c>
      <c r="H12" s="81" t="s">
        <v>119</v>
      </c>
      <c r="I12" s="81" t="s">
        <v>119</v>
      </c>
      <c r="J12" s="81" t="s">
        <v>119</v>
      </c>
      <c r="K12" s="123">
        <v>0</v>
      </c>
      <c r="L12" s="131">
        <v>100</v>
      </c>
      <c r="M12" s="124">
        <f t="shared" si="0"/>
        <v>50</v>
      </c>
      <c r="N12" s="124" t="s">
        <v>7</v>
      </c>
    </row>
    <row r="13" spans="1:14" x14ac:dyDescent="0.3">
      <c r="A13" s="166"/>
      <c r="B13" s="18" t="s">
        <v>253</v>
      </c>
      <c r="C13" s="18">
        <v>60</v>
      </c>
      <c r="D13" s="18" t="s">
        <v>27</v>
      </c>
      <c r="E13" s="18">
        <v>1</v>
      </c>
      <c r="F13" s="122" t="s">
        <v>262</v>
      </c>
      <c r="G13" s="134" t="s">
        <v>5</v>
      </c>
      <c r="H13" s="81" t="s">
        <v>119</v>
      </c>
      <c r="I13" s="81" t="s">
        <v>119</v>
      </c>
      <c r="J13" s="81" t="s">
        <v>119</v>
      </c>
      <c r="K13" s="123">
        <v>0</v>
      </c>
      <c r="L13" s="131">
        <v>100</v>
      </c>
      <c r="M13" s="124">
        <f t="shared" si="0"/>
        <v>50</v>
      </c>
      <c r="N13" s="124" t="s">
        <v>7</v>
      </c>
    </row>
    <row r="14" spans="1:14" x14ac:dyDescent="0.3">
      <c r="A14" s="166"/>
      <c r="B14" s="18" t="s">
        <v>254</v>
      </c>
      <c r="C14" s="18">
        <v>35</v>
      </c>
      <c r="D14" s="18" t="s">
        <v>13</v>
      </c>
      <c r="E14" s="18">
        <v>1</v>
      </c>
      <c r="F14" s="122" t="s">
        <v>263</v>
      </c>
      <c r="G14" s="124" t="s">
        <v>7</v>
      </c>
      <c r="H14" s="81" t="s">
        <v>119</v>
      </c>
      <c r="I14" s="118" t="s">
        <v>118</v>
      </c>
      <c r="J14" s="118" t="s">
        <v>118</v>
      </c>
      <c r="K14" s="123">
        <v>0</v>
      </c>
      <c r="L14" s="123">
        <v>0</v>
      </c>
      <c r="M14" s="123">
        <f t="shared" si="0"/>
        <v>0</v>
      </c>
      <c r="N14" s="123" t="s">
        <v>6</v>
      </c>
    </row>
    <row r="15" spans="1:14" x14ac:dyDescent="0.3">
      <c r="A15" s="166"/>
      <c r="B15" s="18" t="s">
        <v>255</v>
      </c>
      <c r="C15" s="18">
        <v>40</v>
      </c>
      <c r="D15" s="18" t="s">
        <v>13</v>
      </c>
      <c r="E15" s="18">
        <v>1</v>
      </c>
      <c r="F15" s="122" t="s">
        <v>263</v>
      </c>
      <c r="G15" s="124" t="s">
        <v>7</v>
      </c>
      <c r="H15" s="81" t="s">
        <v>119</v>
      </c>
      <c r="I15" s="118" t="s">
        <v>118</v>
      </c>
      <c r="J15" s="118" t="s">
        <v>118</v>
      </c>
      <c r="K15" s="123">
        <v>0</v>
      </c>
      <c r="L15" s="124">
        <v>50</v>
      </c>
      <c r="M15" s="123">
        <f t="shared" si="0"/>
        <v>25</v>
      </c>
      <c r="N15" s="123" t="s">
        <v>6</v>
      </c>
    </row>
    <row r="16" spans="1:14" ht="17.25" thickBot="1" x14ac:dyDescent="0.35">
      <c r="A16" s="146"/>
      <c r="B16" s="21" t="s">
        <v>256</v>
      </c>
      <c r="C16" s="21">
        <v>30</v>
      </c>
      <c r="D16" s="21" t="s">
        <v>21</v>
      </c>
      <c r="E16" s="21">
        <v>1</v>
      </c>
      <c r="F16" s="125" t="s">
        <v>263</v>
      </c>
      <c r="G16" s="128" t="s">
        <v>6</v>
      </c>
      <c r="H16" s="140" t="s">
        <v>119</v>
      </c>
      <c r="I16" s="119" t="s">
        <v>118</v>
      </c>
      <c r="J16" s="119" t="s">
        <v>118</v>
      </c>
      <c r="K16" s="128">
        <v>0</v>
      </c>
      <c r="L16" s="128">
        <v>0</v>
      </c>
      <c r="M16" s="128">
        <f t="shared" si="0"/>
        <v>0</v>
      </c>
      <c r="N16" s="128" t="s">
        <v>6</v>
      </c>
    </row>
    <row r="17" spans="1:14" s="136" customFormat="1" x14ac:dyDescent="0.3">
      <c r="A17" s="106"/>
      <c r="B17" s="106"/>
      <c r="C17" s="16">
        <f>AVERAGE(C3:C16)</f>
        <v>68.214285714285708</v>
      </c>
      <c r="D17" s="18" t="s">
        <v>14</v>
      </c>
      <c r="E17" s="14">
        <v>1</v>
      </c>
      <c r="F17" s="71"/>
      <c r="G17" s="92">
        <f>COUNTIF(G3:G16, "Not a Reef")/14*100</f>
        <v>7.1428571428571423</v>
      </c>
      <c r="H17" s="93">
        <f>COUNTIF(H3:H16, "Yes")/14*100</f>
        <v>100</v>
      </c>
      <c r="I17" s="93">
        <f t="shared" ref="I17:J17" si="1">COUNTIF(I3:I16, "Yes")/14*100</f>
        <v>78.571428571428569</v>
      </c>
      <c r="J17" s="93">
        <f t="shared" si="1"/>
        <v>78.571428571428569</v>
      </c>
      <c r="K17" s="94"/>
      <c r="L17" s="94"/>
      <c r="M17" s="94"/>
      <c r="N17" s="95">
        <f>COUNTIF(N3:N16, "Low")/14*100</f>
        <v>21.428571428571427</v>
      </c>
    </row>
    <row r="18" spans="1:14" s="136" customFormat="1" x14ac:dyDescent="0.3">
      <c r="A18" s="108"/>
      <c r="B18" s="108"/>
      <c r="C18" s="18"/>
      <c r="D18" s="18"/>
      <c r="E18" s="18"/>
      <c r="F18" s="75"/>
      <c r="G18" s="97">
        <f>COUNTIF(G3:G16, "Low")/14*100</f>
        <v>28.571428571428569</v>
      </c>
      <c r="H18" s="98"/>
      <c r="I18" s="98"/>
      <c r="J18" s="98"/>
      <c r="K18" s="99"/>
      <c r="L18" s="99"/>
      <c r="M18" s="99"/>
      <c r="N18" s="100">
        <f>COUNTIF(N3:N16, "Medium")/14*100</f>
        <v>78.571428571428569</v>
      </c>
    </row>
    <row r="19" spans="1:14" s="136" customFormat="1" x14ac:dyDescent="0.3">
      <c r="A19" s="108"/>
      <c r="B19" s="108"/>
      <c r="C19" s="18"/>
      <c r="D19" s="18"/>
      <c r="E19" s="18"/>
      <c r="F19" s="75"/>
      <c r="G19" s="100">
        <f>COUNTIF(G3:G16, "Medium")/14*100</f>
        <v>50</v>
      </c>
      <c r="H19" s="98"/>
      <c r="I19" s="98"/>
      <c r="J19" s="98"/>
      <c r="K19" s="99"/>
      <c r="L19" s="99"/>
      <c r="M19" s="99"/>
      <c r="N19" s="101">
        <f>COUNTIF(N3:N16, "High")/14*100</f>
        <v>0</v>
      </c>
    </row>
    <row r="20" spans="1:14" s="136" customFormat="1" ht="17.25" thickBot="1" x14ac:dyDescent="0.35">
      <c r="A20" s="112"/>
      <c r="B20" s="112"/>
      <c r="C20" s="21"/>
      <c r="D20" s="21"/>
      <c r="E20" s="21"/>
      <c r="F20" s="83"/>
      <c r="G20" s="103">
        <f>COUNTIF(G3:G16, "High")/14*100</f>
        <v>14.285714285714285</v>
      </c>
      <c r="H20" s="104"/>
      <c r="I20" s="104"/>
      <c r="J20" s="104"/>
      <c r="K20" s="105"/>
      <c r="L20" s="105"/>
      <c r="M20" s="105"/>
      <c r="N20" s="105"/>
    </row>
    <row r="21" spans="1:14" s="136" customFormat="1" ht="17.25" thickBot="1" x14ac:dyDescent="0.35">
      <c r="A21" s="70"/>
      <c r="B21" s="87"/>
      <c r="C21" s="87"/>
      <c r="D21" s="87"/>
      <c r="E21" s="87"/>
      <c r="G21" s="90"/>
      <c r="H21" s="70"/>
      <c r="I21" s="70"/>
      <c r="J21" s="70"/>
      <c r="K21" s="87"/>
      <c r="L21" s="87"/>
      <c r="M21" s="87"/>
      <c r="N21" s="87"/>
    </row>
    <row r="22" spans="1:14" x14ac:dyDescent="0.3">
      <c r="A22" s="145" t="s">
        <v>18</v>
      </c>
      <c r="B22" s="14" t="s">
        <v>243</v>
      </c>
      <c r="C22" s="14">
        <v>35</v>
      </c>
      <c r="D22" s="14" t="s">
        <v>27</v>
      </c>
      <c r="E22" s="14">
        <v>1</v>
      </c>
      <c r="F22" s="120" t="s">
        <v>234</v>
      </c>
      <c r="G22" s="133" t="s">
        <v>5</v>
      </c>
      <c r="H22" s="73" t="s">
        <v>119</v>
      </c>
      <c r="I22" s="117" t="s">
        <v>118</v>
      </c>
      <c r="J22" s="73" t="s">
        <v>119</v>
      </c>
      <c r="K22" s="121">
        <v>0</v>
      </c>
      <c r="L22" s="121">
        <v>0</v>
      </c>
      <c r="M22" s="121">
        <f t="shared" si="0"/>
        <v>0</v>
      </c>
      <c r="N22" s="121" t="s">
        <v>6</v>
      </c>
    </row>
    <row r="23" spans="1:14" x14ac:dyDescent="0.3">
      <c r="A23" s="166"/>
      <c r="B23" s="18" t="s">
        <v>244</v>
      </c>
      <c r="C23" s="18">
        <v>25</v>
      </c>
      <c r="D23" s="18" t="s">
        <v>21</v>
      </c>
      <c r="E23" s="18">
        <v>1</v>
      </c>
      <c r="F23" s="122" t="s">
        <v>264</v>
      </c>
      <c r="G23" s="123" t="s">
        <v>6</v>
      </c>
      <c r="H23" s="77" t="s">
        <v>118</v>
      </c>
      <c r="I23" s="77" t="s">
        <v>118</v>
      </c>
      <c r="J23" s="77" t="s">
        <v>118</v>
      </c>
      <c r="K23" s="123">
        <v>0</v>
      </c>
      <c r="L23" s="123">
        <v>0</v>
      </c>
      <c r="M23" s="123">
        <f t="shared" si="0"/>
        <v>0</v>
      </c>
      <c r="N23" s="123" t="s">
        <v>6</v>
      </c>
    </row>
    <row r="24" spans="1:14" x14ac:dyDescent="0.3">
      <c r="A24" s="166"/>
      <c r="B24" s="18" t="s">
        <v>245</v>
      </c>
      <c r="C24" s="18">
        <v>35</v>
      </c>
      <c r="D24" s="18" t="s">
        <v>21</v>
      </c>
      <c r="E24" s="18">
        <v>1</v>
      </c>
      <c r="F24" s="122" t="s">
        <v>234</v>
      </c>
      <c r="G24" s="123" t="s">
        <v>6</v>
      </c>
      <c r="H24" s="81" t="s">
        <v>119</v>
      </c>
      <c r="I24" s="118" t="s">
        <v>118</v>
      </c>
      <c r="J24" s="81" t="s">
        <v>119</v>
      </c>
      <c r="K24" s="123">
        <v>0</v>
      </c>
      <c r="L24" s="123">
        <v>0</v>
      </c>
      <c r="M24" s="123">
        <f t="shared" si="0"/>
        <v>0</v>
      </c>
      <c r="N24" s="123" t="s">
        <v>6</v>
      </c>
    </row>
    <row r="25" spans="1:14" x14ac:dyDescent="0.3">
      <c r="A25" s="166"/>
      <c r="B25" s="18" t="s">
        <v>246</v>
      </c>
      <c r="C25" s="18">
        <v>35</v>
      </c>
      <c r="D25" s="18" t="s">
        <v>21</v>
      </c>
      <c r="E25" s="18">
        <v>1</v>
      </c>
      <c r="F25" s="122" t="s">
        <v>234</v>
      </c>
      <c r="G25" s="123" t="s">
        <v>6</v>
      </c>
      <c r="H25" s="81" t="s">
        <v>119</v>
      </c>
      <c r="I25" s="118" t="s">
        <v>118</v>
      </c>
      <c r="J25" s="81" t="s">
        <v>119</v>
      </c>
      <c r="K25" s="123">
        <v>0</v>
      </c>
      <c r="L25" s="123">
        <v>0</v>
      </c>
      <c r="M25" s="123">
        <f t="shared" si="0"/>
        <v>0</v>
      </c>
      <c r="N25" s="123" t="s">
        <v>6</v>
      </c>
    </row>
    <row r="26" spans="1:14" x14ac:dyDescent="0.3">
      <c r="A26" s="166"/>
      <c r="B26" s="18" t="s">
        <v>247</v>
      </c>
      <c r="C26" s="18">
        <v>25</v>
      </c>
      <c r="D26" s="18" t="s">
        <v>21</v>
      </c>
      <c r="E26" s="18">
        <v>1</v>
      </c>
      <c r="F26" s="122" t="s">
        <v>234</v>
      </c>
      <c r="G26" s="123" t="s">
        <v>6</v>
      </c>
      <c r="H26" s="77" t="s">
        <v>118</v>
      </c>
      <c r="I26" s="77" t="s">
        <v>118</v>
      </c>
      <c r="J26" s="77" t="s">
        <v>118</v>
      </c>
      <c r="K26" s="123">
        <v>0</v>
      </c>
      <c r="L26" s="123">
        <v>0</v>
      </c>
      <c r="M26" s="123">
        <f t="shared" si="0"/>
        <v>0</v>
      </c>
      <c r="N26" s="123" t="s">
        <v>6</v>
      </c>
    </row>
    <row r="27" spans="1:14" x14ac:dyDescent="0.3">
      <c r="A27" s="166"/>
      <c r="B27" s="18" t="s">
        <v>248</v>
      </c>
      <c r="C27" s="18">
        <v>20</v>
      </c>
      <c r="D27" s="18" t="s">
        <v>21</v>
      </c>
      <c r="E27" s="18">
        <v>1</v>
      </c>
      <c r="F27" s="122" t="s">
        <v>264</v>
      </c>
      <c r="G27" s="123" t="s">
        <v>6</v>
      </c>
      <c r="H27" s="77" t="s">
        <v>118</v>
      </c>
      <c r="I27" s="77" t="s">
        <v>118</v>
      </c>
      <c r="J27" s="77" t="s">
        <v>118</v>
      </c>
      <c r="K27" s="123">
        <v>0</v>
      </c>
      <c r="L27" s="123">
        <v>0</v>
      </c>
      <c r="M27" s="123">
        <f t="shared" si="0"/>
        <v>0</v>
      </c>
      <c r="N27" s="123" t="s">
        <v>6</v>
      </c>
    </row>
    <row r="28" spans="1:14" x14ac:dyDescent="0.3">
      <c r="A28" s="166"/>
      <c r="B28" s="18" t="s">
        <v>249</v>
      </c>
      <c r="C28" s="18">
        <v>20</v>
      </c>
      <c r="D28" s="18" t="s">
        <v>21</v>
      </c>
      <c r="E28" s="18">
        <v>1</v>
      </c>
      <c r="F28" s="122" t="s">
        <v>264</v>
      </c>
      <c r="G28" s="123" t="s">
        <v>6</v>
      </c>
      <c r="H28" s="77" t="s">
        <v>118</v>
      </c>
      <c r="I28" s="77" t="s">
        <v>118</v>
      </c>
      <c r="J28" s="77" t="s">
        <v>118</v>
      </c>
      <c r="K28" s="123">
        <v>0</v>
      </c>
      <c r="L28" s="123">
        <v>0</v>
      </c>
      <c r="M28" s="123">
        <f t="shared" si="0"/>
        <v>0</v>
      </c>
      <c r="N28" s="123" t="s">
        <v>6</v>
      </c>
    </row>
    <row r="29" spans="1:14" x14ac:dyDescent="0.3">
      <c r="A29" s="166"/>
      <c r="B29" s="18" t="s">
        <v>250</v>
      </c>
      <c r="C29" s="18">
        <v>30</v>
      </c>
      <c r="D29" s="18" t="s">
        <v>27</v>
      </c>
      <c r="E29" s="18">
        <v>1</v>
      </c>
      <c r="F29" s="122" t="s">
        <v>234</v>
      </c>
      <c r="G29" s="134" t="s">
        <v>5</v>
      </c>
      <c r="H29" s="81" t="s">
        <v>119</v>
      </c>
      <c r="I29" s="118" t="s">
        <v>118</v>
      </c>
      <c r="J29" s="81" t="s">
        <v>119</v>
      </c>
      <c r="K29" s="123">
        <v>0</v>
      </c>
      <c r="L29" s="123">
        <v>0</v>
      </c>
      <c r="M29" s="123">
        <f t="shared" si="0"/>
        <v>0</v>
      </c>
      <c r="N29" s="123" t="s">
        <v>6</v>
      </c>
    </row>
    <row r="30" spans="1:14" x14ac:dyDescent="0.3">
      <c r="A30" s="166"/>
      <c r="B30" s="18" t="s">
        <v>251</v>
      </c>
      <c r="C30" s="18">
        <v>15</v>
      </c>
      <c r="D30" s="18" t="s">
        <v>27</v>
      </c>
      <c r="E30" s="18">
        <v>1</v>
      </c>
      <c r="F30" s="122" t="s">
        <v>234</v>
      </c>
      <c r="G30" s="134" t="s">
        <v>5</v>
      </c>
      <c r="H30" s="77" t="s">
        <v>118</v>
      </c>
      <c r="I30" s="77" t="s">
        <v>118</v>
      </c>
      <c r="J30" s="77" t="s">
        <v>118</v>
      </c>
      <c r="K30" s="123">
        <v>0</v>
      </c>
      <c r="L30" s="123">
        <v>0</v>
      </c>
      <c r="M30" s="123">
        <f t="shared" si="0"/>
        <v>0</v>
      </c>
      <c r="N30" s="123" t="s">
        <v>6</v>
      </c>
    </row>
    <row r="31" spans="1:14" x14ac:dyDescent="0.3">
      <c r="A31" s="166"/>
      <c r="B31" s="18" t="s">
        <v>252</v>
      </c>
      <c r="C31" s="18">
        <v>35</v>
      </c>
      <c r="D31" s="18" t="s">
        <v>27</v>
      </c>
      <c r="E31" s="18">
        <v>1</v>
      </c>
      <c r="F31" s="122" t="s">
        <v>234</v>
      </c>
      <c r="G31" s="134" t="s">
        <v>5</v>
      </c>
      <c r="H31" s="81" t="s">
        <v>119</v>
      </c>
      <c r="I31" s="118" t="s">
        <v>118</v>
      </c>
      <c r="J31" s="81" t="s">
        <v>119</v>
      </c>
      <c r="K31" s="123">
        <v>0</v>
      </c>
      <c r="L31" s="123">
        <v>0</v>
      </c>
      <c r="M31" s="123">
        <f t="shared" si="0"/>
        <v>0</v>
      </c>
      <c r="N31" s="123" t="s">
        <v>6</v>
      </c>
    </row>
    <row r="32" spans="1:14" x14ac:dyDescent="0.3">
      <c r="A32" s="166"/>
      <c r="B32" s="18" t="s">
        <v>253</v>
      </c>
      <c r="C32" s="18">
        <v>30</v>
      </c>
      <c r="D32" s="18" t="s">
        <v>21</v>
      </c>
      <c r="E32" s="18">
        <v>1</v>
      </c>
      <c r="F32" s="122" t="s">
        <v>234</v>
      </c>
      <c r="G32" s="123" t="s">
        <v>6</v>
      </c>
      <c r="H32" s="81" t="s">
        <v>119</v>
      </c>
      <c r="I32" s="118" t="s">
        <v>118</v>
      </c>
      <c r="J32" s="81" t="s">
        <v>119</v>
      </c>
      <c r="K32" s="123">
        <v>0</v>
      </c>
      <c r="L32" s="123">
        <v>0</v>
      </c>
      <c r="M32" s="123">
        <f t="shared" si="0"/>
        <v>0</v>
      </c>
      <c r="N32" s="123" t="s">
        <v>6</v>
      </c>
    </row>
    <row r="33" spans="1:14" x14ac:dyDescent="0.3">
      <c r="A33" s="166"/>
      <c r="B33" s="18" t="s">
        <v>254</v>
      </c>
      <c r="C33" s="18">
        <v>25</v>
      </c>
      <c r="D33" s="18" t="s">
        <v>27</v>
      </c>
      <c r="E33" s="18">
        <v>1</v>
      </c>
      <c r="F33" s="122" t="s">
        <v>234</v>
      </c>
      <c r="G33" s="134" t="s">
        <v>5</v>
      </c>
      <c r="H33" s="77" t="s">
        <v>118</v>
      </c>
      <c r="I33" s="77" t="s">
        <v>118</v>
      </c>
      <c r="J33" s="77" t="s">
        <v>118</v>
      </c>
      <c r="K33" s="123">
        <v>0</v>
      </c>
      <c r="L33" s="123">
        <v>0</v>
      </c>
      <c r="M33" s="123">
        <f t="shared" si="0"/>
        <v>0</v>
      </c>
      <c r="N33" s="123" t="s">
        <v>6</v>
      </c>
    </row>
    <row r="34" spans="1:14" x14ac:dyDescent="0.3">
      <c r="A34" s="166"/>
      <c r="B34" s="18" t="s">
        <v>255</v>
      </c>
      <c r="C34" s="18">
        <v>25</v>
      </c>
      <c r="D34" s="18" t="s">
        <v>27</v>
      </c>
      <c r="E34" s="18">
        <v>1</v>
      </c>
      <c r="F34" s="122" t="s">
        <v>234</v>
      </c>
      <c r="G34" s="134" t="s">
        <v>5</v>
      </c>
      <c r="H34" s="77" t="s">
        <v>118</v>
      </c>
      <c r="I34" s="77" t="s">
        <v>118</v>
      </c>
      <c r="J34" s="77" t="s">
        <v>118</v>
      </c>
      <c r="K34" s="123">
        <v>0</v>
      </c>
      <c r="L34" s="123">
        <v>0</v>
      </c>
      <c r="M34" s="123">
        <f t="shared" si="0"/>
        <v>0</v>
      </c>
      <c r="N34" s="123" t="s">
        <v>6</v>
      </c>
    </row>
    <row r="35" spans="1:14" x14ac:dyDescent="0.3">
      <c r="A35" s="166"/>
      <c r="B35" s="18" t="s">
        <v>256</v>
      </c>
      <c r="C35" s="18">
        <v>40</v>
      </c>
      <c r="D35" s="18" t="s">
        <v>21</v>
      </c>
      <c r="E35" s="18">
        <v>1</v>
      </c>
      <c r="F35" s="122" t="s">
        <v>234</v>
      </c>
      <c r="G35" s="123" t="s">
        <v>6</v>
      </c>
      <c r="H35" s="81" t="s">
        <v>119</v>
      </c>
      <c r="I35" s="118" t="s">
        <v>118</v>
      </c>
      <c r="J35" s="81" t="s">
        <v>119</v>
      </c>
      <c r="K35" s="123">
        <v>0</v>
      </c>
      <c r="L35" s="124">
        <v>50</v>
      </c>
      <c r="M35" s="123">
        <f t="shared" si="0"/>
        <v>25</v>
      </c>
      <c r="N35" s="123" t="s">
        <v>6</v>
      </c>
    </row>
    <row r="36" spans="1:14" ht="17.25" thickBot="1" x14ac:dyDescent="0.35">
      <c r="A36" s="146"/>
      <c r="B36" s="21" t="s">
        <v>257</v>
      </c>
      <c r="C36" s="21">
        <v>30</v>
      </c>
      <c r="D36" s="21" t="s">
        <v>21</v>
      </c>
      <c r="E36" s="21">
        <v>1</v>
      </c>
      <c r="F36" s="125" t="s">
        <v>234</v>
      </c>
      <c r="G36" s="128" t="s">
        <v>6</v>
      </c>
      <c r="H36" s="140" t="s">
        <v>119</v>
      </c>
      <c r="I36" s="119" t="s">
        <v>118</v>
      </c>
      <c r="J36" s="140" t="s">
        <v>119</v>
      </c>
      <c r="K36" s="128">
        <v>0</v>
      </c>
      <c r="L36" s="128">
        <v>0</v>
      </c>
      <c r="M36" s="128">
        <f t="shared" si="0"/>
        <v>0</v>
      </c>
      <c r="N36" s="128" t="s">
        <v>6</v>
      </c>
    </row>
    <row r="37" spans="1:14" s="136" customFormat="1" x14ac:dyDescent="0.3">
      <c r="A37" s="106"/>
      <c r="B37" s="106"/>
      <c r="C37" s="16">
        <f>AVERAGE(C22:C36)</f>
        <v>28.333333333333332</v>
      </c>
      <c r="D37" s="18" t="s">
        <v>21</v>
      </c>
      <c r="E37" s="14">
        <v>1</v>
      </c>
      <c r="F37" s="71"/>
      <c r="G37" s="92">
        <f>COUNTIF(G22:G36, "Not a Reef")/15*100</f>
        <v>40</v>
      </c>
      <c r="H37" s="93">
        <f>COUNTIF(H22:H36, "Yes")/15*100</f>
        <v>53.333333333333336</v>
      </c>
      <c r="I37" s="93">
        <f t="shared" ref="I37:J37" si="2">COUNTIF(I22:I36, "Yes")/15*100</f>
        <v>0</v>
      </c>
      <c r="J37" s="93">
        <f t="shared" si="2"/>
        <v>53.333333333333336</v>
      </c>
      <c r="K37" s="94"/>
      <c r="L37" s="94"/>
      <c r="M37" s="94"/>
      <c r="N37" s="95">
        <f>COUNTIF(N22:N36, "Low")/15*100</f>
        <v>100</v>
      </c>
    </row>
    <row r="38" spans="1:14" s="136" customFormat="1" x14ac:dyDescent="0.3">
      <c r="A38" s="108"/>
      <c r="B38" s="108"/>
      <c r="C38" s="18"/>
      <c r="D38" s="18"/>
      <c r="E38" s="18"/>
      <c r="F38" s="75"/>
      <c r="G38" s="97">
        <f>COUNTIF(G22:G36, "Low")/15*100</f>
        <v>60</v>
      </c>
      <c r="H38" s="98"/>
      <c r="I38" s="98"/>
      <c r="J38" s="98"/>
      <c r="K38" s="99"/>
      <c r="L38" s="99"/>
      <c r="M38" s="99"/>
      <c r="N38" s="100">
        <f>COUNTIF(N22:N36, "Medium")/15*100</f>
        <v>0</v>
      </c>
    </row>
    <row r="39" spans="1:14" s="136" customFormat="1" x14ac:dyDescent="0.3">
      <c r="A39" s="108"/>
      <c r="B39" s="108"/>
      <c r="C39" s="18"/>
      <c r="D39" s="18"/>
      <c r="E39" s="18"/>
      <c r="F39" s="75"/>
      <c r="G39" s="100">
        <f>COUNTIF(G22:G36, "Medium")/15*100</f>
        <v>0</v>
      </c>
      <c r="H39" s="98"/>
      <c r="I39" s="98"/>
      <c r="J39" s="98"/>
      <c r="K39" s="99"/>
      <c r="L39" s="99"/>
      <c r="M39" s="99"/>
      <c r="N39" s="101">
        <f>COUNTIF(N22:N36, "High")/15*100</f>
        <v>0</v>
      </c>
    </row>
    <row r="40" spans="1:14" s="136" customFormat="1" ht="17.25" thickBot="1" x14ac:dyDescent="0.35">
      <c r="A40" s="112"/>
      <c r="B40" s="112"/>
      <c r="C40" s="21"/>
      <c r="D40" s="21"/>
      <c r="E40" s="21"/>
      <c r="F40" s="83"/>
      <c r="G40" s="103">
        <f>COUNTIF(G22:G36, "High")/15*100</f>
        <v>0</v>
      </c>
      <c r="H40" s="104"/>
      <c r="I40" s="104"/>
      <c r="J40" s="104"/>
      <c r="K40" s="105"/>
      <c r="L40" s="105"/>
      <c r="M40" s="105"/>
      <c r="N40" s="105"/>
    </row>
    <row r="41" spans="1:14" s="136" customFormat="1" ht="17.25" thickBot="1" x14ac:dyDescent="0.35">
      <c r="A41" s="70"/>
      <c r="B41" s="87"/>
      <c r="C41" s="87"/>
      <c r="D41" s="87"/>
      <c r="E41" s="87"/>
      <c r="G41" s="87"/>
      <c r="H41" s="70"/>
      <c r="I41" s="70"/>
      <c r="J41" s="70"/>
      <c r="K41" s="87"/>
      <c r="L41" s="87"/>
      <c r="M41" s="87"/>
      <c r="N41" s="87"/>
    </row>
    <row r="42" spans="1:14" x14ac:dyDescent="0.3">
      <c r="A42" s="145" t="s">
        <v>19</v>
      </c>
      <c r="B42" s="14" t="s">
        <v>243</v>
      </c>
      <c r="C42" s="14">
        <v>0.5</v>
      </c>
      <c r="D42" s="14" t="s">
        <v>27</v>
      </c>
      <c r="E42" s="14">
        <v>1</v>
      </c>
      <c r="F42" s="120" t="s">
        <v>265</v>
      </c>
      <c r="G42" s="133" t="s">
        <v>5</v>
      </c>
      <c r="H42" s="115" t="s">
        <v>118</v>
      </c>
      <c r="I42" s="115" t="s">
        <v>118</v>
      </c>
      <c r="J42" s="115" t="s">
        <v>118</v>
      </c>
      <c r="K42" s="121">
        <v>0</v>
      </c>
      <c r="L42" s="121">
        <v>0</v>
      </c>
      <c r="M42" s="121">
        <f t="shared" si="0"/>
        <v>0</v>
      </c>
      <c r="N42" s="121" t="s">
        <v>6</v>
      </c>
    </row>
    <row r="43" spans="1:14" x14ac:dyDescent="0.3">
      <c r="A43" s="166"/>
      <c r="B43" s="18" t="s">
        <v>244</v>
      </c>
      <c r="C43" s="18">
        <v>0.5</v>
      </c>
      <c r="D43" s="18" t="s">
        <v>27</v>
      </c>
      <c r="E43" s="18">
        <v>1</v>
      </c>
      <c r="F43" s="122" t="s">
        <v>265</v>
      </c>
      <c r="G43" s="134" t="s">
        <v>5</v>
      </c>
      <c r="H43" s="77" t="s">
        <v>118</v>
      </c>
      <c r="I43" s="77" t="s">
        <v>118</v>
      </c>
      <c r="J43" s="77" t="s">
        <v>118</v>
      </c>
      <c r="K43" s="123">
        <v>0</v>
      </c>
      <c r="L43" s="123">
        <v>0</v>
      </c>
      <c r="M43" s="123">
        <f t="shared" si="0"/>
        <v>0</v>
      </c>
      <c r="N43" s="123" t="s">
        <v>6</v>
      </c>
    </row>
    <row r="44" spans="1:14" x14ac:dyDescent="0.3">
      <c r="A44" s="166"/>
      <c r="B44" s="18" t="s">
        <v>245</v>
      </c>
      <c r="C44" s="18">
        <v>4</v>
      </c>
      <c r="D44" s="18" t="s">
        <v>27</v>
      </c>
      <c r="E44" s="18">
        <v>1</v>
      </c>
      <c r="F44" s="122" t="s">
        <v>265</v>
      </c>
      <c r="G44" s="134" t="s">
        <v>5</v>
      </c>
      <c r="H44" s="77" t="s">
        <v>118</v>
      </c>
      <c r="I44" s="77" t="s">
        <v>118</v>
      </c>
      <c r="J44" s="77" t="s">
        <v>118</v>
      </c>
      <c r="K44" s="123">
        <v>0</v>
      </c>
      <c r="L44" s="123">
        <v>0</v>
      </c>
      <c r="M44" s="123">
        <f t="shared" si="0"/>
        <v>0</v>
      </c>
      <c r="N44" s="123" t="s">
        <v>6</v>
      </c>
    </row>
    <row r="45" spans="1:14" x14ac:dyDescent="0.3">
      <c r="A45" s="166"/>
      <c r="B45" s="18" t="s">
        <v>246</v>
      </c>
      <c r="C45" s="18">
        <v>10</v>
      </c>
      <c r="D45" s="18" t="s">
        <v>27</v>
      </c>
      <c r="E45" s="18">
        <v>1</v>
      </c>
      <c r="F45" s="122" t="s">
        <v>265</v>
      </c>
      <c r="G45" s="134" t="s">
        <v>5</v>
      </c>
      <c r="H45" s="77" t="s">
        <v>118</v>
      </c>
      <c r="I45" s="77" t="s">
        <v>118</v>
      </c>
      <c r="J45" s="77" t="s">
        <v>118</v>
      </c>
      <c r="K45" s="123">
        <v>0</v>
      </c>
      <c r="L45" s="123">
        <v>0</v>
      </c>
      <c r="M45" s="123">
        <f t="shared" si="0"/>
        <v>0</v>
      </c>
      <c r="N45" s="123" t="s">
        <v>6</v>
      </c>
    </row>
    <row r="46" spans="1:14" x14ac:dyDescent="0.3">
      <c r="A46" s="166"/>
      <c r="B46" s="18" t="s">
        <v>247</v>
      </c>
      <c r="C46" s="18">
        <v>10</v>
      </c>
      <c r="D46" s="18" t="s">
        <v>27</v>
      </c>
      <c r="E46" s="18">
        <v>1</v>
      </c>
      <c r="F46" s="122" t="s">
        <v>266</v>
      </c>
      <c r="G46" s="134" t="s">
        <v>5</v>
      </c>
      <c r="H46" s="77" t="s">
        <v>118</v>
      </c>
      <c r="I46" s="77" t="s">
        <v>118</v>
      </c>
      <c r="J46" s="77" t="s">
        <v>118</v>
      </c>
      <c r="K46" s="123">
        <v>0</v>
      </c>
      <c r="L46" s="123">
        <v>0</v>
      </c>
      <c r="M46" s="123">
        <f t="shared" si="0"/>
        <v>0</v>
      </c>
      <c r="N46" s="123" t="s">
        <v>6</v>
      </c>
    </row>
    <row r="47" spans="1:14" x14ac:dyDescent="0.3">
      <c r="A47" s="166"/>
      <c r="B47" s="18" t="s">
        <v>248</v>
      </c>
      <c r="C47" s="18">
        <v>5</v>
      </c>
      <c r="D47" s="18" t="s">
        <v>27</v>
      </c>
      <c r="E47" s="18">
        <v>1</v>
      </c>
      <c r="F47" s="122" t="s">
        <v>266</v>
      </c>
      <c r="G47" s="134" t="s">
        <v>5</v>
      </c>
      <c r="H47" s="77" t="s">
        <v>118</v>
      </c>
      <c r="I47" s="77" t="s">
        <v>118</v>
      </c>
      <c r="J47" s="77" t="s">
        <v>118</v>
      </c>
      <c r="K47" s="123">
        <v>0</v>
      </c>
      <c r="L47" s="123">
        <v>0</v>
      </c>
      <c r="M47" s="123">
        <f t="shared" si="0"/>
        <v>0</v>
      </c>
      <c r="N47" s="123" t="s">
        <v>6</v>
      </c>
    </row>
    <row r="48" spans="1:14" x14ac:dyDescent="0.3">
      <c r="A48" s="166"/>
      <c r="B48" s="18" t="s">
        <v>249</v>
      </c>
      <c r="C48" s="18">
        <v>4</v>
      </c>
      <c r="D48" s="18" t="s">
        <v>21</v>
      </c>
      <c r="E48" s="18">
        <v>1</v>
      </c>
      <c r="F48" s="122" t="s">
        <v>265</v>
      </c>
      <c r="G48" s="134" t="s">
        <v>5</v>
      </c>
      <c r="H48" s="77" t="s">
        <v>118</v>
      </c>
      <c r="I48" s="77" t="s">
        <v>118</v>
      </c>
      <c r="J48" s="77" t="s">
        <v>118</v>
      </c>
      <c r="K48" s="123">
        <v>0</v>
      </c>
      <c r="L48" s="123">
        <v>0</v>
      </c>
      <c r="M48" s="123">
        <f t="shared" si="0"/>
        <v>0</v>
      </c>
      <c r="N48" s="123" t="s">
        <v>6</v>
      </c>
    </row>
    <row r="49" spans="1:14" x14ac:dyDescent="0.3">
      <c r="A49" s="166"/>
      <c r="B49" s="18" t="s">
        <v>250</v>
      </c>
      <c r="C49" s="18">
        <v>2</v>
      </c>
      <c r="D49" s="18" t="s">
        <v>27</v>
      </c>
      <c r="E49" s="18">
        <v>1</v>
      </c>
      <c r="F49" s="122" t="s">
        <v>265</v>
      </c>
      <c r="G49" s="134" t="s">
        <v>5</v>
      </c>
      <c r="H49" s="77" t="s">
        <v>118</v>
      </c>
      <c r="I49" s="77" t="s">
        <v>118</v>
      </c>
      <c r="J49" s="77" t="s">
        <v>118</v>
      </c>
      <c r="K49" s="123">
        <v>0</v>
      </c>
      <c r="L49" s="123">
        <v>0</v>
      </c>
      <c r="M49" s="123">
        <f t="shared" si="0"/>
        <v>0</v>
      </c>
      <c r="N49" s="123" t="s">
        <v>6</v>
      </c>
    </row>
    <row r="50" spans="1:14" x14ac:dyDescent="0.3">
      <c r="A50" s="166"/>
      <c r="B50" s="18" t="s">
        <v>251</v>
      </c>
      <c r="C50" s="18">
        <v>3</v>
      </c>
      <c r="D50" s="18" t="s">
        <v>27</v>
      </c>
      <c r="E50" s="18">
        <v>1</v>
      </c>
      <c r="F50" s="122" t="s">
        <v>265</v>
      </c>
      <c r="G50" s="134" t="s">
        <v>5</v>
      </c>
      <c r="H50" s="77" t="s">
        <v>118</v>
      </c>
      <c r="I50" s="77" t="s">
        <v>118</v>
      </c>
      <c r="J50" s="77" t="s">
        <v>118</v>
      </c>
      <c r="K50" s="123">
        <v>0</v>
      </c>
      <c r="L50" s="123">
        <v>0</v>
      </c>
      <c r="M50" s="123">
        <f t="shared" si="0"/>
        <v>0</v>
      </c>
      <c r="N50" s="123" t="s">
        <v>6</v>
      </c>
    </row>
    <row r="51" spans="1:14" ht="17.25" thickBot="1" x14ac:dyDescent="0.35">
      <c r="A51" s="146"/>
      <c r="B51" s="21" t="s">
        <v>252</v>
      </c>
      <c r="C51" s="21">
        <v>3</v>
      </c>
      <c r="D51" s="21" t="s">
        <v>27</v>
      </c>
      <c r="E51" s="21">
        <v>1</v>
      </c>
      <c r="F51" s="125" t="s">
        <v>265</v>
      </c>
      <c r="G51" s="135" t="s">
        <v>5</v>
      </c>
      <c r="H51" s="85" t="s">
        <v>118</v>
      </c>
      <c r="I51" s="85" t="s">
        <v>118</v>
      </c>
      <c r="J51" s="85" t="s">
        <v>118</v>
      </c>
      <c r="K51" s="128">
        <v>0</v>
      </c>
      <c r="L51" s="128">
        <v>0</v>
      </c>
      <c r="M51" s="128">
        <f t="shared" si="0"/>
        <v>0</v>
      </c>
      <c r="N51" s="128" t="s">
        <v>6</v>
      </c>
    </row>
    <row r="52" spans="1:14" s="136" customFormat="1" x14ac:dyDescent="0.3">
      <c r="A52" s="106"/>
      <c r="B52" s="106"/>
      <c r="C52" s="16">
        <f>AVERAGE(C42:C51)</f>
        <v>4.2</v>
      </c>
      <c r="D52" s="18" t="s">
        <v>21</v>
      </c>
      <c r="E52" s="14">
        <v>1</v>
      </c>
      <c r="F52" s="71"/>
      <c r="G52" s="92">
        <f>COUNTIF(G42:G51, "Not a Reef")/10*100</f>
        <v>100</v>
      </c>
      <c r="H52" s="93">
        <f>COUNTIF(H42:H51, "Yes")/10*100</f>
        <v>0</v>
      </c>
      <c r="I52" s="93">
        <f t="shared" ref="I52:J52" si="3">COUNTIF(I42:I51, "Yes")/10*100</f>
        <v>0</v>
      </c>
      <c r="J52" s="93">
        <f t="shared" si="3"/>
        <v>0</v>
      </c>
      <c r="K52" s="94"/>
      <c r="L52" s="94"/>
      <c r="M52" s="94"/>
      <c r="N52" s="95">
        <f>COUNTIF(N42:N51, "Low")/10*100</f>
        <v>100</v>
      </c>
    </row>
    <row r="53" spans="1:14" s="136" customFormat="1" x14ac:dyDescent="0.3">
      <c r="A53" s="108"/>
      <c r="B53" s="108"/>
      <c r="C53" s="18"/>
      <c r="D53" s="18"/>
      <c r="E53" s="18"/>
      <c r="F53" s="75"/>
      <c r="G53" s="97">
        <v>0</v>
      </c>
      <c r="H53" s="98"/>
      <c r="I53" s="98"/>
      <c r="J53" s="98"/>
      <c r="K53" s="99"/>
      <c r="L53" s="99"/>
      <c r="M53" s="99"/>
      <c r="N53" s="100">
        <f>COUNTIF(N42:N51, "Medium")/10*100</f>
        <v>0</v>
      </c>
    </row>
    <row r="54" spans="1:14" s="136" customFormat="1" x14ac:dyDescent="0.3">
      <c r="A54" s="108"/>
      <c r="B54" s="108"/>
      <c r="C54" s="18"/>
      <c r="D54" s="18"/>
      <c r="E54" s="18"/>
      <c r="F54" s="75"/>
      <c r="G54" s="100">
        <v>0</v>
      </c>
      <c r="H54" s="98"/>
      <c r="I54" s="98"/>
      <c r="J54" s="98"/>
      <c r="K54" s="99"/>
      <c r="L54" s="99"/>
      <c r="M54" s="99"/>
      <c r="N54" s="101">
        <f>COUNTIF(N42:N51, "High")/10*100</f>
        <v>0</v>
      </c>
    </row>
    <row r="55" spans="1:14" s="136" customFormat="1" ht="17.25" thickBot="1" x14ac:dyDescent="0.35">
      <c r="A55" s="112"/>
      <c r="B55" s="112"/>
      <c r="C55" s="21"/>
      <c r="D55" s="21"/>
      <c r="E55" s="21"/>
      <c r="F55" s="83"/>
      <c r="G55" s="103">
        <v>0</v>
      </c>
      <c r="H55" s="104"/>
      <c r="I55" s="104"/>
      <c r="J55" s="104"/>
      <c r="K55" s="105"/>
      <c r="L55" s="105"/>
      <c r="M55" s="105"/>
      <c r="N55" s="105"/>
    </row>
    <row r="56" spans="1:14" s="136" customFormat="1" ht="17.25" thickBot="1" x14ac:dyDescent="0.35">
      <c r="A56" s="70"/>
      <c r="B56" s="87"/>
      <c r="C56" s="87"/>
      <c r="D56" s="87"/>
      <c r="E56" s="87"/>
      <c r="G56" s="87"/>
      <c r="H56" s="87"/>
      <c r="I56" s="87"/>
      <c r="J56" s="87"/>
      <c r="K56" s="87"/>
      <c r="L56" s="87"/>
      <c r="M56" s="87"/>
      <c r="N56" s="87"/>
    </row>
    <row r="57" spans="1:14" x14ac:dyDescent="0.3">
      <c r="A57" s="145" t="s">
        <v>20</v>
      </c>
      <c r="B57" s="14" t="s">
        <v>243</v>
      </c>
      <c r="C57" s="14">
        <v>0</v>
      </c>
      <c r="D57" s="14">
        <v>0</v>
      </c>
      <c r="E57" s="14">
        <v>0</v>
      </c>
      <c r="F57" s="120" t="s">
        <v>267</v>
      </c>
      <c r="G57" s="133" t="s">
        <v>5</v>
      </c>
      <c r="H57" s="115" t="s">
        <v>118</v>
      </c>
      <c r="I57" s="115" t="s">
        <v>118</v>
      </c>
      <c r="J57" s="115" t="s">
        <v>118</v>
      </c>
      <c r="K57" s="121">
        <v>0</v>
      </c>
      <c r="L57" s="121">
        <v>0</v>
      </c>
      <c r="M57" s="121">
        <f t="shared" si="0"/>
        <v>0</v>
      </c>
      <c r="N57" s="121" t="s">
        <v>6</v>
      </c>
    </row>
    <row r="58" spans="1:14" x14ac:dyDescent="0.3">
      <c r="A58" s="166"/>
      <c r="B58" s="18" t="s">
        <v>244</v>
      </c>
      <c r="C58" s="18">
        <v>8</v>
      </c>
      <c r="D58" s="18" t="s">
        <v>21</v>
      </c>
      <c r="E58" s="18">
        <v>1</v>
      </c>
      <c r="F58" s="122" t="s">
        <v>267</v>
      </c>
      <c r="G58" s="134" t="s">
        <v>5</v>
      </c>
      <c r="H58" s="77" t="s">
        <v>118</v>
      </c>
      <c r="I58" s="77" t="s">
        <v>118</v>
      </c>
      <c r="J58" s="77" t="s">
        <v>118</v>
      </c>
      <c r="K58" s="123">
        <v>0</v>
      </c>
      <c r="L58" s="123">
        <v>0</v>
      </c>
      <c r="M58" s="123">
        <f t="shared" si="0"/>
        <v>0</v>
      </c>
      <c r="N58" s="123" t="s">
        <v>6</v>
      </c>
    </row>
    <row r="59" spans="1:14" x14ac:dyDescent="0.3">
      <c r="A59" s="166"/>
      <c r="B59" s="18" t="s">
        <v>245</v>
      </c>
      <c r="C59" s="18">
        <v>5</v>
      </c>
      <c r="D59" s="18" t="s">
        <v>21</v>
      </c>
      <c r="E59" s="18">
        <v>1</v>
      </c>
      <c r="F59" s="122" t="s">
        <v>267</v>
      </c>
      <c r="G59" s="134" t="s">
        <v>5</v>
      </c>
      <c r="H59" s="77" t="s">
        <v>118</v>
      </c>
      <c r="I59" s="77" t="s">
        <v>118</v>
      </c>
      <c r="J59" s="77" t="s">
        <v>118</v>
      </c>
      <c r="K59" s="123">
        <v>0</v>
      </c>
      <c r="L59" s="123">
        <v>0</v>
      </c>
      <c r="M59" s="123">
        <f t="shared" si="0"/>
        <v>0</v>
      </c>
      <c r="N59" s="123" t="s">
        <v>6</v>
      </c>
    </row>
    <row r="60" spans="1:14" x14ac:dyDescent="0.3">
      <c r="A60" s="166"/>
      <c r="B60" s="18" t="s">
        <v>246</v>
      </c>
      <c r="C60" s="18">
        <v>0</v>
      </c>
      <c r="D60" s="18">
        <v>0</v>
      </c>
      <c r="E60" s="18">
        <v>0</v>
      </c>
      <c r="F60" s="122"/>
      <c r="G60" s="134" t="s">
        <v>5</v>
      </c>
      <c r="H60" s="77" t="s">
        <v>118</v>
      </c>
      <c r="I60" s="77" t="s">
        <v>118</v>
      </c>
      <c r="J60" s="77" t="s">
        <v>118</v>
      </c>
      <c r="K60" s="123">
        <v>0</v>
      </c>
      <c r="L60" s="123">
        <v>0</v>
      </c>
      <c r="M60" s="123">
        <f t="shared" si="0"/>
        <v>0</v>
      </c>
      <c r="N60" s="123" t="s">
        <v>6</v>
      </c>
    </row>
    <row r="61" spans="1:14" x14ac:dyDescent="0.3">
      <c r="A61" s="166"/>
      <c r="B61" s="18" t="s">
        <v>247</v>
      </c>
      <c r="C61" s="18">
        <v>5</v>
      </c>
      <c r="D61" s="18" t="s">
        <v>27</v>
      </c>
      <c r="E61" s="18">
        <v>1</v>
      </c>
      <c r="F61" s="122" t="s">
        <v>267</v>
      </c>
      <c r="G61" s="134" t="s">
        <v>5</v>
      </c>
      <c r="H61" s="77" t="s">
        <v>118</v>
      </c>
      <c r="I61" s="77" t="s">
        <v>118</v>
      </c>
      <c r="J61" s="77" t="s">
        <v>118</v>
      </c>
      <c r="K61" s="123">
        <v>0</v>
      </c>
      <c r="L61" s="123">
        <v>0</v>
      </c>
      <c r="M61" s="123">
        <f t="shared" si="0"/>
        <v>0</v>
      </c>
      <c r="N61" s="123" t="s">
        <v>6</v>
      </c>
    </row>
    <row r="62" spans="1:14" x14ac:dyDescent="0.3">
      <c r="A62" s="166"/>
      <c r="B62" s="18" t="s">
        <v>248</v>
      </c>
      <c r="C62" s="18">
        <v>0</v>
      </c>
      <c r="D62" s="18">
        <v>0</v>
      </c>
      <c r="E62" s="18">
        <v>0</v>
      </c>
      <c r="F62" s="122" t="s">
        <v>267</v>
      </c>
      <c r="G62" s="134" t="s">
        <v>5</v>
      </c>
      <c r="H62" s="77" t="s">
        <v>118</v>
      </c>
      <c r="I62" s="77" t="s">
        <v>118</v>
      </c>
      <c r="J62" s="77" t="s">
        <v>118</v>
      </c>
      <c r="K62" s="123">
        <v>0</v>
      </c>
      <c r="L62" s="123">
        <v>0</v>
      </c>
      <c r="M62" s="123">
        <f t="shared" si="0"/>
        <v>0</v>
      </c>
      <c r="N62" s="123" t="s">
        <v>6</v>
      </c>
    </row>
    <row r="63" spans="1:14" x14ac:dyDescent="0.3">
      <c r="A63" s="166"/>
      <c r="B63" s="18" t="s">
        <v>249</v>
      </c>
      <c r="C63" s="18">
        <v>0</v>
      </c>
      <c r="D63" s="18">
        <v>0</v>
      </c>
      <c r="E63" s="18">
        <v>0</v>
      </c>
      <c r="F63" s="122" t="s">
        <v>267</v>
      </c>
      <c r="G63" s="134" t="s">
        <v>5</v>
      </c>
      <c r="H63" s="77" t="s">
        <v>118</v>
      </c>
      <c r="I63" s="77" t="s">
        <v>118</v>
      </c>
      <c r="J63" s="77" t="s">
        <v>118</v>
      </c>
      <c r="K63" s="123">
        <v>0</v>
      </c>
      <c r="L63" s="123">
        <v>0</v>
      </c>
      <c r="M63" s="123">
        <f t="shared" si="0"/>
        <v>0</v>
      </c>
      <c r="N63" s="123" t="s">
        <v>6</v>
      </c>
    </row>
    <row r="64" spans="1:14" x14ac:dyDescent="0.3">
      <c r="A64" s="166"/>
      <c r="B64" s="18" t="s">
        <v>250</v>
      </c>
      <c r="C64" s="18">
        <v>0</v>
      </c>
      <c r="D64" s="18">
        <v>0</v>
      </c>
      <c r="E64" s="18">
        <v>0</v>
      </c>
      <c r="F64" s="122" t="s">
        <v>267</v>
      </c>
      <c r="G64" s="134" t="s">
        <v>5</v>
      </c>
      <c r="H64" s="77" t="s">
        <v>118</v>
      </c>
      <c r="I64" s="77" t="s">
        <v>118</v>
      </c>
      <c r="J64" s="77" t="s">
        <v>118</v>
      </c>
      <c r="K64" s="123">
        <v>0</v>
      </c>
      <c r="L64" s="123">
        <v>0</v>
      </c>
      <c r="M64" s="123">
        <f t="shared" si="0"/>
        <v>0</v>
      </c>
      <c r="N64" s="123" t="s">
        <v>6</v>
      </c>
    </row>
    <row r="65" spans="1:14" x14ac:dyDescent="0.3">
      <c r="A65" s="166"/>
      <c r="B65" s="18" t="s">
        <v>251</v>
      </c>
      <c r="C65" s="18">
        <v>1</v>
      </c>
      <c r="D65" s="18" t="s">
        <v>27</v>
      </c>
      <c r="E65" s="18">
        <v>1</v>
      </c>
      <c r="F65" s="122" t="s">
        <v>267</v>
      </c>
      <c r="G65" s="134" t="s">
        <v>5</v>
      </c>
      <c r="H65" s="77" t="s">
        <v>118</v>
      </c>
      <c r="I65" s="77" t="s">
        <v>118</v>
      </c>
      <c r="J65" s="77" t="s">
        <v>118</v>
      </c>
      <c r="K65" s="123">
        <v>0</v>
      </c>
      <c r="L65" s="123">
        <v>0</v>
      </c>
      <c r="M65" s="123">
        <f t="shared" si="0"/>
        <v>0</v>
      </c>
      <c r="N65" s="123" t="s">
        <v>6</v>
      </c>
    </row>
    <row r="66" spans="1:14" x14ac:dyDescent="0.3">
      <c r="A66" s="166"/>
      <c r="B66" s="18" t="s">
        <v>252</v>
      </c>
      <c r="C66" s="18">
        <v>1</v>
      </c>
      <c r="D66" s="18" t="s">
        <v>27</v>
      </c>
      <c r="E66" s="18">
        <v>1</v>
      </c>
      <c r="F66" s="122" t="s">
        <v>267</v>
      </c>
      <c r="G66" s="134" t="s">
        <v>5</v>
      </c>
      <c r="H66" s="77" t="s">
        <v>118</v>
      </c>
      <c r="I66" s="77" t="s">
        <v>118</v>
      </c>
      <c r="J66" s="77" t="s">
        <v>118</v>
      </c>
      <c r="K66" s="123">
        <v>0</v>
      </c>
      <c r="L66" s="123">
        <v>0</v>
      </c>
      <c r="M66" s="123">
        <f t="shared" si="0"/>
        <v>0</v>
      </c>
      <c r="N66" s="123" t="s">
        <v>6</v>
      </c>
    </row>
    <row r="67" spans="1:14" x14ac:dyDescent="0.3">
      <c r="A67" s="166"/>
      <c r="B67" s="18" t="s">
        <v>253</v>
      </c>
      <c r="C67" s="18">
        <v>2</v>
      </c>
      <c r="D67" s="18" t="s">
        <v>27</v>
      </c>
      <c r="E67" s="18">
        <v>1</v>
      </c>
      <c r="F67" s="122" t="s">
        <v>267</v>
      </c>
      <c r="G67" s="134" t="s">
        <v>5</v>
      </c>
      <c r="H67" s="77" t="s">
        <v>118</v>
      </c>
      <c r="I67" s="77" t="s">
        <v>118</v>
      </c>
      <c r="J67" s="77" t="s">
        <v>118</v>
      </c>
      <c r="K67" s="123">
        <v>0</v>
      </c>
      <c r="L67" s="123">
        <v>0</v>
      </c>
      <c r="M67" s="123">
        <f t="shared" si="0"/>
        <v>0</v>
      </c>
      <c r="N67" s="123" t="s">
        <v>6</v>
      </c>
    </row>
    <row r="68" spans="1:14" ht="17.25" thickBot="1" x14ac:dyDescent="0.35">
      <c r="A68" s="146"/>
      <c r="B68" s="21" t="s">
        <v>254</v>
      </c>
      <c r="C68" s="21">
        <v>8</v>
      </c>
      <c r="D68" s="21" t="s">
        <v>27</v>
      </c>
      <c r="E68" s="21">
        <v>1</v>
      </c>
      <c r="F68" s="125" t="s">
        <v>267</v>
      </c>
      <c r="G68" s="135" t="s">
        <v>5</v>
      </c>
      <c r="H68" s="85" t="s">
        <v>118</v>
      </c>
      <c r="I68" s="85" t="s">
        <v>118</v>
      </c>
      <c r="J68" s="85" t="s">
        <v>118</v>
      </c>
      <c r="K68" s="128">
        <v>0</v>
      </c>
      <c r="L68" s="128">
        <v>0</v>
      </c>
      <c r="M68" s="128">
        <f t="shared" si="0"/>
        <v>0</v>
      </c>
      <c r="N68" s="128" t="s">
        <v>6</v>
      </c>
    </row>
    <row r="69" spans="1:14" s="136" customFormat="1" x14ac:dyDescent="0.3">
      <c r="A69" s="106"/>
      <c r="B69" s="106"/>
      <c r="C69" s="16">
        <f>AVERAGE(C57:C68)</f>
        <v>2.5</v>
      </c>
      <c r="D69" s="18" t="s">
        <v>21</v>
      </c>
      <c r="E69" s="14">
        <v>1</v>
      </c>
      <c r="F69" s="71"/>
      <c r="G69" s="92">
        <f>COUNTIF(G57:G68, "Not a Reef")/12*100</f>
        <v>100</v>
      </c>
      <c r="H69" s="93">
        <f>COUNTIF(H57:H68, "Yes")/12*100</f>
        <v>0</v>
      </c>
      <c r="I69" s="93">
        <f t="shared" ref="I69:J69" si="4">COUNTIF(I57:I68, "Yes")/12*100</f>
        <v>0</v>
      </c>
      <c r="J69" s="93">
        <f t="shared" si="4"/>
        <v>0</v>
      </c>
      <c r="K69" s="94"/>
      <c r="L69" s="94"/>
      <c r="M69" s="94"/>
      <c r="N69" s="95">
        <f>COUNTIF(N57:N68, "Low")/12*100</f>
        <v>100</v>
      </c>
    </row>
    <row r="70" spans="1:14" s="136" customFormat="1" x14ac:dyDescent="0.3">
      <c r="A70" s="108"/>
      <c r="B70" s="108"/>
      <c r="C70" s="18"/>
      <c r="D70" s="18"/>
      <c r="E70" s="18"/>
      <c r="F70" s="75"/>
      <c r="G70" s="97">
        <v>0</v>
      </c>
      <c r="H70" s="98"/>
      <c r="I70" s="98"/>
      <c r="J70" s="98"/>
      <c r="K70" s="99"/>
      <c r="L70" s="99"/>
      <c r="M70" s="99"/>
      <c r="N70" s="100">
        <f>COUNTIF(N57:N68, "Medium")/12*100</f>
        <v>0</v>
      </c>
    </row>
    <row r="71" spans="1:14" s="136" customFormat="1" x14ac:dyDescent="0.3">
      <c r="A71" s="108"/>
      <c r="B71" s="108"/>
      <c r="C71" s="18"/>
      <c r="D71" s="18"/>
      <c r="E71" s="18"/>
      <c r="F71" s="75"/>
      <c r="G71" s="100">
        <v>0</v>
      </c>
      <c r="H71" s="98"/>
      <c r="I71" s="98"/>
      <c r="J71" s="98"/>
      <c r="K71" s="99"/>
      <c r="L71" s="99"/>
      <c r="M71" s="99"/>
      <c r="N71" s="101">
        <f>COUNTIF(N57:N68, "High")/112*100</f>
        <v>0</v>
      </c>
    </row>
    <row r="72" spans="1:14" s="136" customFormat="1" ht="17.25" thickBot="1" x14ac:dyDescent="0.35">
      <c r="A72" s="112"/>
      <c r="B72" s="112"/>
      <c r="C72" s="21"/>
      <c r="D72" s="21"/>
      <c r="E72" s="21"/>
      <c r="F72" s="83"/>
      <c r="G72" s="103">
        <v>0</v>
      </c>
      <c r="H72" s="104"/>
      <c r="I72" s="104"/>
      <c r="J72" s="104"/>
      <c r="K72" s="105"/>
      <c r="L72" s="105"/>
      <c r="M72" s="105"/>
      <c r="N72" s="105"/>
    </row>
  </sheetData>
  <mergeCells count="12">
    <mergeCell ref="K1:N1"/>
    <mergeCell ref="A3:A16"/>
    <mergeCell ref="A22:A36"/>
    <mergeCell ref="A42:A51"/>
    <mergeCell ref="A57:A68"/>
    <mergeCell ref="A1:A2"/>
    <mergeCell ref="B1:B2"/>
    <mergeCell ref="C1:C2"/>
    <mergeCell ref="D1:D2"/>
    <mergeCell ref="E1:E2"/>
    <mergeCell ref="F1:F2"/>
    <mergeCell ref="H1:J1"/>
  </mergeCells>
  <pageMargins left="0.7" right="0.7" top="0.75" bottom="0.75" header="0.3" footer="0.3"/>
</worksheet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.xml" Id="Rd3c4172d526e4b2384ade4b889302c76" /></Relationships>
</file>

<file path=customXML/item2.xml><?xml version="1.0" encoding="utf-8"?>
<metadata xmlns="http://www.objective.com/ecm/document/metadata/53D26341A57B383EE0540010E0463CCA" version="1.0.0">
  <systemFields>
    <field name="Objective-Id">
      <value order="0">A29345469</value>
    </field>
    <field name="Objective-Title">
      <value order="0">2020 - ScotMER - Publication - Sabellaria reef - Electronic Appendix 2 Stills Reefiness Assessment - 31 July 2020</value>
    </field>
    <field name="Objective-Description">
      <value order="0"/>
    </field>
    <field name="Objective-CreationStamp">
      <value order="0">2020-07-31T13:52:55Z</value>
    </field>
    <field name="Objective-IsApproved">
      <value order="0">false</value>
    </field>
    <field name="Objective-IsPublished">
      <value order="0">true</value>
    </field>
    <field name="Objective-DatePublished">
      <value order="0">2020-08-27T13:01:44Z</value>
    </field>
    <field name="Objective-ModificationStamp">
      <value order="0">2020-08-27T13:01:44Z</value>
    </field>
    <field name="Objective-Owner">
      <value order="0">Braithwaite J Janelle (U441979)</value>
    </field>
    <field name="Objective-Path">
      <value order="0">Objective Global Folder:SG File Plan:Agriculture, environment and natural resources:Marine environment:General:Advice and policy: Marine environment - general:Marine Planning and Policy: Scottish Marine Energy and Research (ScotMER): Policy Documents: 2020-2025</value>
    </field>
    <field name="Objective-Parent">
      <value order="0">Marine Planning and Policy: Scottish Marine Energy and Research (ScotMER): Policy Documents: 2020-2025</value>
    </field>
    <field name="Objective-State">
      <value order="0">Published</value>
    </field>
    <field name="Objective-VersionId">
      <value order="0">vA43140864</value>
    </field>
    <field name="Objective-Version">
      <value order="0">1.0</value>
    </field>
    <field name="Objective-VersionNumber">
      <value order="0">2</value>
    </field>
    <field name="Objective-VersionComment">
      <value order="0"/>
    </field>
    <field name="Objective-FileNumber">
      <value order="0">POL/34630</value>
    </field>
    <field name="Objective-Classification">
      <value order="0">OFFICIAL</value>
    </field>
    <field name="Objective-Caveats">
      <value order="0">Caveat for access to SG Fileplan</value>
    </field>
  </systemFields>
  <catalogues>
    <catalogue name="Document Type Catalogue" type="type" ori="id:cA35">
      <field name="Objective-Date of Original">
        <value order="0"/>
      </field>
      <field name="Objective-Date Received">
        <value order="0"/>
      </field>
      <field name="Objective-SG Web Publication - Category">
        <value order="0"/>
      </field>
      <field name="Objective-SG Web Publication - Category 2 Classification">
        <value order="0"/>
      </field>
      <field name="Objective-Connect Creator">
        <value order="0"/>
      </field>
    </catalogue>
  </catalogues>
</metadata>
</file>

<file path=customXML/itemProps2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53D26341A57B383EE0540010E0463C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Stills</vt:lpstr>
      <vt:lpstr>Reefiness Criteria</vt:lpstr>
      <vt:lpstr>Fraserburgh</vt:lpstr>
      <vt:lpstr>Rattray Head</vt:lpstr>
      <vt:lpstr>NorthConnect</vt:lpstr>
      <vt:lpstr>Southern Trench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2020-07-09T13:47:06Z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A29345469</vt:lpwstr>
  </property>
  <property fmtid="{D5CDD505-2E9C-101B-9397-08002B2CF9AE}" pid="4" name="Objective-Title">
    <vt:lpwstr>2020 - ScotMER - Publication - Sabellaria reef - Electronic Appendix 2 Stills Reefiness Assessment - 31 July 2020</vt:lpwstr>
  </property>
  <property fmtid="{D5CDD505-2E9C-101B-9397-08002B2CF9AE}" pid="5" name="Objective-Description">
    <vt:lpwstr/>
  </property>
  <property fmtid="{D5CDD505-2E9C-101B-9397-08002B2CF9AE}" pid="6" name="Objective-CreationStamp">
    <vt:filetime>2020-07-31T13:52:55Z</vt:filetime>
  </property>
  <property fmtid="{D5CDD505-2E9C-101B-9397-08002B2CF9AE}" pid="7" name="Objective-IsApproved">
    <vt:bool>false</vt:bool>
  </property>
  <property fmtid="{D5CDD505-2E9C-101B-9397-08002B2CF9AE}" pid="8" name="Objective-IsPublished">
    <vt:bool>true</vt:bool>
  </property>
  <property fmtid="{D5CDD505-2E9C-101B-9397-08002B2CF9AE}" pid="9" name="Objective-DatePublished">
    <vt:filetime>2020-08-27T13:01:44Z</vt:filetime>
  </property>
  <property fmtid="{D5CDD505-2E9C-101B-9397-08002B2CF9AE}" pid="10" name="Objective-ModificationStamp">
    <vt:filetime>2020-08-27T13:01:44Z</vt:filetime>
  </property>
  <property fmtid="{D5CDD505-2E9C-101B-9397-08002B2CF9AE}" pid="11" name="Objective-Owner">
    <vt:lpwstr>Braithwaite J Janelle (U441979)</vt:lpwstr>
  </property>
  <property fmtid="{D5CDD505-2E9C-101B-9397-08002B2CF9AE}" pid="12" name="Objective-Path">
    <vt:lpwstr>Objective Global Folder:SG File Plan:Agriculture, environment and natural resources:Marine environment:General:Advice and policy: Marine environment - general:Marine Planning and Policy: Scottish Marine Energy and Research (ScotMER): Policy Documents: 2020-2025</vt:lpwstr>
  </property>
  <property fmtid="{D5CDD505-2E9C-101B-9397-08002B2CF9AE}" pid="13" name="Objective-Parent">
    <vt:lpwstr>Marine Planning and Policy: Scottish Marine Energy and Research (ScotMER): Policy Documents: 2020-2025</vt:lpwstr>
  </property>
  <property fmtid="{D5CDD505-2E9C-101B-9397-08002B2CF9AE}" pid="14" name="Objective-State">
    <vt:lpwstr>Published</vt:lpwstr>
  </property>
  <property fmtid="{D5CDD505-2E9C-101B-9397-08002B2CF9AE}" pid="15" name="Objective-VersionId">
    <vt:lpwstr>vA43140864</vt:lpwstr>
  </property>
  <property fmtid="{D5CDD505-2E9C-101B-9397-08002B2CF9AE}" pid="16" name="Objective-Version">
    <vt:lpwstr>1.0</vt:lpwstr>
  </property>
  <property fmtid="{D5CDD505-2E9C-101B-9397-08002B2CF9AE}" pid="17" name="Objective-VersionNumber">
    <vt:r8>2</vt:r8>
  </property>
  <property fmtid="{D5CDD505-2E9C-101B-9397-08002B2CF9AE}" pid="18" name="Objective-VersionComment">
    <vt:lpwstr/>
  </property>
  <property fmtid="{D5CDD505-2E9C-101B-9397-08002B2CF9AE}" pid="19" name="Objective-FileNumber">
    <vt:lpwstr>POL/34630</vt:lpwstr>
  </property>
  <property fmtid="{D5CDD505-2E9C-101B-9397-08002B2CF9AE}" pid="20" name="Objective-Classification">
    <vt:lpwstr>OFFICIAL</vt:lpwstr>
  </property>
  <property fmtid="{D5CDD505-2E9C-101B-9397-08002B2CF9AE}" pid="21" name="Objective-Caveats">
    <vt:lpwstr>Caveat for access to SG Fileplan</vt:lpwstr>
  </property>
  <property fmtid="{D5CDD505-2E9C-101B-9397-08002B2CF9AE}" pid="22" name="Objective-Date of Original">
    <vt:lpwstr/>
  </property>
  <property fmtid="{D5CDD505-2E9C-101B-9397-08002B2CF9AE}" pid="23" name="Objective-Date Received">
    <vt:lpwstr/>
  </property>
  <property fmtid="{D5CDD505-2E9C-101B-9397-08002B2CF9AE}" pid="24" name="Objective-SG Web Publication - Category">
    <vt:lpwstr/>
  </property>
  <property fmtid="{D5CDD505-2E9C-101B-9397-08002B2CF9AE}" pid="25" name="Objective-SG Web Publication - Category 2 Classification">
    <vt:lpwstr/>
  </property>
  <property fmtid="{D5CDD505-2E9C-101B-9397-08002B2CF9AE}" pid="26" name="Objective-Connect Creator">
    <vt:lpwstr/>
  </property>
</Properties>
</file>